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516"/>
  <workbookPr filterPrivacy="1" codeName="ThisWorkbook" checkCompatibility="1" autoCompressPictures="0"/>
  <bookViews>
    <workbookView xWindow="0" yWindow="0" windowWidth="35120" windowHeight="24480" tabRatio="0"/>
  </bookViews>
  <sheets>
    <sheet name="Etappe 4" sheetId="30" r:id="rId1"/>
    <sheet name="Blatt1" sheetId="31" state="hidden" r:id="rId2"/>
  </sheets>
  <definedNames>
    <definedName name="_xlnm.Print_Area" localSheetId="0">'Etappe 4'!$B$1:$K$96</definedName>
    <definedName name="Zins" localSheetId="0">'Etappe 4'!$D$13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8" i="30" l="1"/>
  <c r="E43" i="30"/>
  <c r="G26" i="30"/>
  <c r="G58" i="30"/>
  <c r="E84" i="30"/>
  <c r="F43" i="30"/>
  <c r="F32" i="30"/>
  <c r="H32" i="30"/>
  <c r="F26" i="30"/>
  <c r="F58" i="30"/>
  <c r="F84" i="30"/>
  <c r="G43" i="30"/>
  <c r="F31" i="30"/>
  <c r="H31" i="30"/>
  <c r="E26" i="30"/>
  <c r="E58" i="30"/>
  <c r="G84" i="30"/>
  <c r="H43" i="30"/>
  <c r="H84" i="30"/>
  <c r="E44" i="30"/>
  <c r="G27" i="30"/>
  <c r="G59" i="30"/>
  <c r="E85" i="30"/>
  <c r="F44" i="30"/>
  <c r="F27" i="30"/>
  <c r="F59" i="30"/>
  <c r="F85" i="30"/>
  <c r="G44" i="30"/>
  <c r="E27" i="30"/>
  <c r="E59" i="30"/>
  <c r="G85" i="30"/>
  <c r="H44" i="30"/>
  <c r="H85" i="30"/>
  <c r="E45" i="30"/>
  <c r="G28" i="30"/>
  <c r="G60" i="30"/>
  <c r="E86" i="30"/>
  <c r="F45" i="30"/>
  <c r="F28" i="30"/>
  <c r="F60" i="30"/>
  <c r="F86" i="30"/>
  <c r="G45" i="30"/>
  <c r="E28" i="30"/>
  <c r="E60" i="30"/>
  <c r="G86" i="30"/>
  <c r="H45" i="30"/>
  <c r="H86" i="30"/>
  <c r="F88" i="30"/>
  <c r="E88" i="30"/>
  <c r="H88" i="30"/>
  <c r="J88" i="30"/>
  <c r="G21" i="30"/>
  <c r="G53" i="30"/>
  <c r="E77" i="30"/>
  <c r="F21" i="30"/>
  <c r="F53" i="30"/>
  <c r="F77" i="30"/>
  <c r="E53" i="30"/>
  <c r="G77" i="30"/>
  <c r="H77" i="30"/>
  <c r="G22" i="30"/>
  <c r="G54" i="30"/>
  <c r="E78" i="30"/>
  <c r="F54" i="30"/>
  <c r="F78" i="30"/>
  <c r="E54" i="30"/>
  <c r="G78" i="30"/>
  <c r="H78" i="30"/>
  <c r="G23" i="30"/>
  <c r="G55" i="30"/>
  <c r="E79" i="30"/>
  <c r="F23" i="30"/>
  <c r="F55" i="30"/>
  <c r="F79" i="30"/>
  <c r="E23" i="30"/>
  <c r="E55" i="30"/>
  <c r="G79" i="30"/>
  <c r="H79" i="30"/>
  <c r="F81" i="30"/>
  <c r="E81" i="30"/>
  <c r="H81" i="30"/>
  <c r="J81" i="30"/>
  <c r="G16" i="30"/>
  <c r="G48" i="30"/>
  <c r="E70" i="30"/>
  <c r="F16" i="30"/>
  <c r="F48" i="30"/>
  <c r="F70" i="30"/>
  <c r="E48" i="30"/>
  <c r="G70" i="30"/>
  <c r="H70" i="30"/>
  <c r="G17" i="30"/>
  <c r="G49" i="30"/>
  <c r="E71" i="30"/>
  <c r="F49" i="30"/>
  <c r="F71" i="30"/>
  <c r="E49" i="30"/>
  <c r="G71" i="30"/>
  <c r="H71" i="30"/>
  <c r="G18" i="30"/>
  <c r="G50" i="30"/>
  <c r="E72" i="30"/>
  <c r="F18" i="30"/>
  <c r="F50" i="30"/>
  <c r="F72" i="30"/>
  <c r="E18" i="30"/>
  <c r="E50" i="30"/>
  <c r="G72" i="30"/>
  <c r="H72" i="30"/>
  <c r="F74" i="30"/>
  <c r="E74" i="30"/>
  <c r="H74" i="30"/>
  <c r="J74" i="30"/>
  <c r="E63" i="30"/>
  <c r="F63" i="30"/>
  <c r="G63" i="30"/>
  <c r="H63" i="30"/>
  <c r="E64" i="30"/>
  <c r="F64" i="30"/>
  <c r="G64" i="30"/>
  <c r="H64" i="30"/>
  <c r="E65" i="30"/>
  <c r="F65" i="30"/>
  <c r="G65" i="30"/>
  <c r="H65" i="30"/>
  <c r="F67" i="30"/>
  <c r="E67" i="30"/>
  <c r="H67" i="30"/>
  <c r="J67" i="30"/>
  <c r="K96" i="30"/>
  <c r="C18" i="30"/>
  <c r="C23" i="30"/>
  <c r="C28" i="30"/>
  <c r="C60" i="30"/>
  <c r="C17" i="30"/>
  <c r="C22" i="30"/>
  <c r="C27" i="30"/>
  <c r="C59" i="30"/>
  <c r="C16" i="30"/>
  <c r="C21" i="30"/>
  <c r="C26" i="30"/>
  <c r="C58" i="30"/>
  <c r="C55" i="30"/>
  <c r="C54" i="30"/>
  <c r="C53" i="30"/>
  <c r="C50" i="30"/>
  <c r="C49" i="30"/>
  <c r="C48" i="30"/>
  <c r="C44" i="30"/>
  <c r="C45" i="30"/>
  <c r="C43" i="30"/>
  <c r="E48" i="31"/>
  <c r="F48" i="31"/>
  <c r="G48" i="31"/>
  <c r="E49" i="31"/>
  <c r="F49" i="31"/>
  <c r="F33" i="30"/>
  <c r="H33" i="30"/>
  <c r="G49" i="31"/>
  <c r="E50" i="31"/>
  <c r="F50" i="31"/>
  <c r="G50" i="31"/>
  <c r="E51" i="31"/>
  <c r="F51" i="31"/>
  <c r="G51" i="31"/>
  <c r="C50" i="31"/>
  <c r="C51" i="31"/>
  <c r="C49" i="31"/>
  <c r="H28" i="30"/>
  <c r="H27" i="30"/>
  <c r="E21" i="30"/>
  <c r="F22" i="30"/>
  <c r="E22" i="30"/>
  <c r="E16" i="30"/>
  <c r="F17" i="30"/>
  <c r="E17" i="30"/>
  <c r="C65" i="30"/>
  <c r="C64" i="30"/>
  <c r="C63" i="30"/>
  <c r="H60" i="30"/>
  <c r="H59" i="30"/>
  <c r="H58" i="30"/>
  <c r="H23" i="30"/>
  <c r="H55" i="30"/>
  <c r="H22" i="30"/>
  <c r="H54" i="30"/>
  <c r="H21" i="30"/>
  <c r="H53" i="30"/>
  <c r="H18" i="30"/>
  <c r="H50" i="30"/>
  <c r="H17" i="30"/>
  <c r="H49" i="30"/>
  <c r="H16" i="30"/>
  <c r="H48" i="30"/>
</calcChain>
</file>

<file path=xl/sharedStrings.xml><?xml version="1.0" encoding="utf-8"?>
<sst xmlns="http://schemas.openxmlformats.org/spreadsheetml/2006/main" count="110" uniqueCount="56">
  <si>
    <t>Notizen</t>
  </si>
  <si>
    <t>Gib hier Deine eigenen Notizen ein.</t>
  </si>
  <si>
    <t>© HypoPilot 2015 - Alle Rechte vorbehalten. Mehr Infos unter: www.hypopilot.ch</t>
  </si>
  <si>
    <t xml:space="preserve"> D e i n e    N o t i z e n</t>
  </si>
  <si>
    <t xml:space="preserve">Etappe 4: Die optimale Laufzeit </t>
  </si>
  <si>
    <t>Angebote</t>
  </si>
  <si>
    <t>10 Jahre</t>
  </si>
  <si>
    <t>7 Jahre</t>
  </si>
  <si>
    <t>5 Jahre</t>
  </si>
  <si>
    <t>3 Jahre</t>
  </si>
  <si>
    <t>ZKB</t>
  </si>
  <si>
    <t>CS</t>
  </si>
  <si>
    <t>Raiffeisen</t>
  </si>
  <si>
    <t>Szenario 1</t>
  </si>
  <si>
    <t>Szenario 2</t>
  </si>
  <si>
    <t>Dein Szenario</t>
  </si>
  <si>
    <t>3 J + 7 J</t>
  </si>
  <si>
    <t>5 J + 5 J</t>
  </si>
  <si>
    <t xml:space="preserve">7 J + 3 J </t>
  </si>
  <si>
    <t>10 J</t>
  </si>
  <si>
    <t>Konstant</t>
  </si>
  <si>
    <t>Zinsen +1%</t>
  </si>
  <si>
    <t xml:space="preserve"> H y p o t h e k a r a n g e b o t e</t>
  </si>
  <si>
    <t>DEIN SPARPOTENTIAL</t>
  </si>
  <si>
    <t>Zinsen -1%</t>
  </si>
  <si>
    <t xml:space="preserve">Suche bei www.comparis.ch die Angebote Deiner drei beliebtesten Anbieter und </t>
  </si>
  <si>
    <t>trage die verschiedenen Hypothekarzinssätze der Laufzeiten in der Tabelle ein.</t>
  </si>
  <si>
    <t>Hier geht’s zu den Hypothekarsätzen</t>
  </si>
  <si>
    <r>
      <t>Mit den Zahlen links vergleichen wir, mit welcher Strategie Du am besten gefahren wärst, falls sich das Zinsniveau</t>
    </r>
    <r>
      <rPr>
        <b/>
        <sz val="10"/>
        <color theme="4"/>
        <rFont val="Georgia"/>
        <family val="1"/>
      </rPr>
      <t xml:space="preserve"> über die nächsten 10 Jahre nicht verändert </t>
    </r>
    <r>
      <rPr>
        <sz val="10"/>
        <color theme="4"/>
        <rFont val="Georgia"/>
        <family val="1"/>
      </rPr>
      <t>hätte. Falls Du annimmst, dass sich die Zinsen nicht verändern, solltest Du die grün hinterlegte Strategie wählen.</t>
    </r>
  </si>
  <si>
    <r>
      <t>Mit den Zahlen links vergleichen wir, mit welcher Strategie Du am besten gefahren wärst, falls das Zinsniveau</t>
    </r>
    <r>
      <rPr>
        <b/>
        <sz val="10"/>
        <color theme="4"/>
        <rFont val="Georgia"/>
        <family val="1"/>
      </rPr>
      <t xml:space="preserve"> nach dem Abschluss Deiner Hypothek um 1% steigt</t>
    </r>
    <r>
      <rPr>
        <sz val="10"/>
        <color theme="4"/>
        <rFont val="Georgia"/>
        <family val="1"/>
      </rPr>
      <t>. Falls Du annimmst, dass die Zinsen um 1% steigen, solltest Du die grün hinterlegte Strategie wählen.</t>
    </r>
  </si>
  <si>
    <r>
      <t>Mit den Zahlen links vergleichen wir, mit welcher Strategie Du am besten gefahren wärst, falls das Zinsniveau</t>
    </r>
    <r>
      <rPr>
        <b/>
        <sz val="10"/>
        <color theme="4"/>
        <rFont val="Georgia"/>
        <family val="1"/>
      </rPr>
      <t xml:space="preserve"> nach dem Abschluss Deiner Hypothek um 1% sinkt.</t>
    </r>
    <r>
      <rPr>
        <sz val="10"/>
        <color theme="4"/>
        <rFont val="Georgia"/>
        <family val="1"/>
      </rPr>
      <t xml:space="preserve"> Falls Du annimmst, dass die Zinsen um 1% sinken, solltest Du die grün hinterlegte Strategie wählen.</t>
    </r>
  </si>
  <si>
    <r>
      <t xml:space="preserve">Mit den Zahlen links vergleichen wir, mit welcher Strategie Du am besten gefahren wärst, falls das Zinsniveau </t>
    </r>
    <r>
      <rPr>
        <b/>
        <sz val="10"/>
        <color theme="4"/>
        <rFont val="Georgia"/>
        <family val="1"/>
      </rPr>
      <t>sich anhand Deiner oben eingebenen Prognosen entwickelt.</t>
    </r>
    <r>
      <rPr>
        <sz val="10"/>
        <color theme="4"/>
        <rFont val="Georgia"/>
        <family val="1"/>
      </rPr>
      <t xml:space="preserve"> Auch in diesem Fall solltest Du die grün hinterlegte Strategie wählen.</t>
    </r>
  </si>
  <si>
    <t>Hier kannst Du selber Deine Markt-Prognosen einstellen.</t>
  </si>
  <si>
    <t>Schiebe den Curlingstein auf die Höhe Deines gesamten Hypothekardarlehens.</t>
  </si>
  <si>
    <t>Zinsen für 3J-Hypotheken steigen/sinken um...</t>
  </si>
  <si>
    <t>Zinsen für 5J-Hypotheken steigen/sinken um...</t>
  </si>
  <si>
    <t>Zinsen für 7J-Hypotheken steigen/sinken um...</t>
  </si>
  <si>
    <t>Wie entwickeln sich die 3J-Hypothekarzinssätze? (0% bedeutet keine Veränderung)</t>
  </si>
  <si>
    <t>Wie entwickeln sich die 5J-Hypothekarzinssätze? (0% bedeutet keine Veränderung)</t>
  </si>
  <si>
    <t>Wie entwickeln sich die 7J-Hypothekarzinssätze? (0% bedeutet keine Veränderung)</t>
  </si>
  <si>
    <t>Deine Prognose</t>
  </si>
  <si>
    <t>1. Konstantes Zinsumfeld</t>
  </si>
  <si>
    <t>2. Steigenden Zinsen für alle Laufzeiten (+1%)</t>
  </si>
  <si>
    <t>3. Sinkende Zinsen für alle Laufzeiten (-1%)</t>
  </si>
  <si>
    <t>4. Zinsentwicklung anhand Deiner Prognosen</t>
  </si>
  <si>
    <t>Die Grafik bildet Deine Prognose der Zinsentwicklung ab. Spiele mit den Schiebern 
und analysiere die verschiedenen Szenarien.
Unten in orange hinterlegt (unter 4. Zinsentwicklung anhand Deiner Prognosen), 
findest Du die Auswirkungen Deiner Prognose. Was für Dich die beste Strategie 
ist, wenn sich Deine Prognosen bewahrheiten, siehst Du in grün hinterlegt.</t>
  </si>
  <si>
    <t>Entspricht vier Laufzeiten für Hypotheken in Jahren (3J, 5J, 7J und 10J).</t>
  </si>
  <si>
    <t>Höhe Deines gesamten Hypothekardarlehens</t>
  </si>
  <si>
    <t xml:space="preserve"> B  e  d  i  e  n  u  n  g  s  a  n  l  e  i  t  u  n  g </t>
  </si>
  <si>
    <t xml:space="preserve"> E  r  k  l  ä  r  u  n  g</t>
  </si>
  <si>
    <t xml:space="preserve">  </t>
  </si>
  <si>
    <t xml:space="preserve"> D i e   v i e r   S z e n a r i e n</t>
  </si>
  <si>
    <t>Auf YouTube klicken für eine videobasierte Bedienungsanleitung.</t>
  </si>
  <si>
    <t>Dein Kreditinstitut #2</t>
  </si>
  <si>
    <t>Dein Kreditinstitut #3</t>
  </si>
  <si>
    <t>Dein Kreditinstitut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</si>
</sst>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 #,##0_ ;_ * \-#,##0_ ;_ * &quot;-&quot;??_ ;_ @_ "/>
    <numFmt numFmtId="165" formatCode="0.0%"/>
  </numFmts>
  <fonts count="24" x14ac:knownFonts="1">
    <font>
      <sz val="8"/>
      <name val="Courier New"/>
      <family val="3"/>
    </font>
    <font>
      <sz val="10"/>
      <name val="Arial"/>
    </font>
    <font>
      <sz val="8"/>
      <name val="Courier New"/>
      <family val="3"/>
    </font>
    <font>
      <sz val="10"/>
      <name val="Georgia"/>
      <family val="1"/>
    </font>
    <font>
      <b/>
      <sz val="10"/>
      <name val="Georgia"/>
      <family val="1"/>
    </font>
    <font>
      <sz val="8"/>
      <name val="Georgia"/>
      <family val="1"/>
    </font>
    <font>
      <sz val="12"/>
      <name val="Georgia"/>
      <family val="1"/>
    </font>
    <font>
      <b/>
      <i/>
      <sz val="10"/>
      <name val="Georgia"/>
      <family val="1"/>
    </font>
    <font>
      <b/>
      <sz val="24"/>
      <color theme="6"/>
      <name val="Georgia"/>
      <family val="1"/>
    </font>
    <font>
      <b/>
      <sz val="10"/>
      <color theme="0"/>
      <name val="Georgia"/>
      <family val="1"/>
    </font>
    <font>
      <sz val="10"/>
      <color theme="1"/>
      <name val="Georgia"/>
      <family val="1"/>
    </font>
    <font>
      <sz val="10"/>
      <color theme="1" tint="0.499984740745262"/>
      <name val="Georgia"/>
      <family val="1"/>
    </font>
    <font>
      <b/>
      <sz val="10"/>
      <color theme="1"/>
      <name val="Georgia"/>
      <family val="1"/>
    </font>
    <font>
      <sz val="10"/>
      <color theme="4"/>
      <name val="Georgia"/>
      <family val="1"/>
    </font>
    <font>
      <sz val="28"/>
      <color theme="6"/>
      <name val="Georgia"/>
      <family val="1"/>
    </font>
    <font>
      <u/>
      <sz val="8"/>
      <color theme="10"/>
      <name val="Courier New"/>
      <family val="3"/>
    </font>
    <font>
      <u/>
      <sz val="8"/>
      <color theme="11"/>
      <name val="Courier New"/>
      <family val="3"/>
    </font>
    <font>
      <sz val="8"/>
      <color theme="4"/>
      <name val="Georgia"/>
      <family val="1"/>
    </font>
    <font>
      <sz val="10"/>
      <color theme="0"/>
      <name val="Georgia"/>
    </font>
    <font>
      <sz val="10"/>
      <color theme="6" tint="0.79998168889431442"/>
      <name val="Georgia"/>
    </font>
    <font>
      <b/>
      <sz val="10"/>
      <color theme="5" tint="0.79998168889431442"/>
      <name val="Georgia"/>
    </font>
    <font>
      <u/>
      <sz val="10"/>
      <color theme="10"/>
      <name val="Georgia"/>
      <family val="1"/>
    </font>
    <font>
      <b/>
      <sz val="10"/>
      <color theme="4"/>
      <name val="Georgia"/>
      <family val="1"/>
    </font>
    <font>
      <sz val="10"/>
      <color theme="0"/>
      <name val="Georgia"/>
      <family val="1"/>
    </font>
  </fonts>
  <fills count="14">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499984740745262"/>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39997558519241921"/>
        <bgColor indexed="64"/>
      </patternFill>
    </fill>
  </fills>
  <borders count="1">
    <border>
      <left/>
      <right/>
      <top/>
      <bottom/>
      <diagonal/>
    </border>
  </borders>
  <cellStyleXfs count="90">
    <xf numFmtId="0" fontId="0" fillId="0" borderId="0">
      <alignment vertical="center"/>
    </xf>
    <xf numFmtId="43" fontId="1" fillId="0" borderId="0" applyFont="0" applyFill="0" applyBorder="0" applyAlignment="0" applyProtection="0"/>
    <xf numFmtId="9" fontId="1" fillId="0" borderId="0" applyFont="0" applyFill="0" applyBorder="0" applyAlignment="0" applyProtection="0"/>
    <xf numFmtId="0" fontId="1" fillId="0" borderId="0"/>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cellStyleXfs>
  <cellXfs count="73">
    <xf numFmtId="0" fontId="0" fillId="0" borderId="0" xfId="0">
      <alignment vertical="center"/>
    </xf>
    <xf numFmtId="0" fontId="3" fillId="2" borderId="0" xfId="0" applyFont="1" applyFill="1" applyAlignment="1" applyProtection="1">
      <alignment vertical="center"/>
      <protection locked="0"/>
    </xf>
    <xf numFmtId="164" fontId="10" fillId="2" borderId="0" xfId="1" applyNumberFormat="1" applyFont="1" applyFill="1" applyAlignment="1" applyProtection="1">
      <alignment vertical="center"/>
    </xf>
    <xf numFmtId="0" fontId="10" fillId="3" borderId="0" xfId="0" applyFont="1" applyFill="1" applyAlignment="1" applyProtection="1">
      <alignment vertical="center"/>
    </xf>
    <xf numFmtId="164" fontId="6" fillId="3" borderId="0" xfId="1" applyNumberFormat="1" applyFont="1" applyFill="1" applyProtection="1"/>
    <xf numFmtId="0" fontId="6" fillId="3" borderId="0" xfId="0" applyFont="1" applyFill="1" applyProtection="1">
      <alignment vertical="center"/>
    </xf>
    <xf numFmtId="0" fontId="9" fillId="5" borderId="0" xfId="0" applyFont="1" applyFill="1" applyAlignment="1" applyProtection="1">
      <alignment vertical="center"/>
    </xf>
    <xf numFmtId="0" fontId="5" fillId="3" borderId="0" xfId="0" applyFont="1" applyFill="1" applyProtection="1">
      <alignment vertical="center"/>
    </xf>
    <xf numFmtId="0" fontId="6" fillId="3" borderId="0" xfId="0" applyFont="1" applyFill="1" applyAlignment="1" applyProtection="1"/>
    <xf numFmtId="0" fontId="3" fillId="3" borderId="0" xfId="0" applyFont="1" applyFill="1" applyAlignment="1" applyProtection="1"/>
    <xf numFmtId="164" fontId="3" fillId="3" borderId="0" xfId="1" applyNumberFormat="1" applyFont="1" applyFill="1" applyProtection="1"/>
    <xf numFmtId="0" fontId="3" fillId="3" borderId="0" xfId="0" applyFont="1" applyFill="1" applyProtection="1">
      <alignment vertical="center"/>
    </xf>
    <xf numFmtId="164" fontId="3" fillId="3" borderId="0" xfId="1" applyNumberFormat="1" applyFont="1" applyFill="1" applyAlignment="1" applyProtection="1">
      <alignment vertical="center"/>
    </xf>
    <xf numFmtId="0" fontId="3" fillId="3" borderId="0" xfId="0" applyFont="1" applyFill="1" applyAlignment="1" applyProtection="1">
      <alignment vertical="center"/>
    </xf>
    <xf numFmtId="0" fontId="3" fillId="2" borderId="0" xfId="0" applyFont="1" applyFill="1" applyAlignment="1" applyProtection="1">
      <alignment vertical="center"/>
    </xf>
    <xf numFmtId="0" fontId="9" fillId="3" borderId="0" xfId="0" applyFont="1" applyFill="1" applyAlignment="1" applyProtection="1">
      <alignment horizontal="center" vertical="center" textRotation="90"/>
    </xf>
    <xf numFmtId="0" fontId="4" fillId="3" borderId="0" xfId="0" applyFont="1" applyFill="1" applyAlignment="1" applyProtection="1">
      <alignment vertical="center"/>
    </xf>
    <xf numFmtId="0" fontId="8" fillId="3" borderId="0" xfId="0" applyFont="1" applyFill="1" applyAlignment="1" applyProtection="1">
      <alignment horizontal="left" vertical="center"/>
    </xf>
    <xf numFmtId="0" fontId="9" fillId="4" borderId="0" xfId="0" applyFont="1" applyFill="1" applyAlignment="1" applyProtection="1">
      <alignment vertical="center"/>
    </xf>
    <xf numFmtId="0" fontId="9" fillId="3" borderId="0" xfId="0" applyFont="1" applyFill="1" applyAlignment="1" applyProtection="1">
      <alignment vertical="center"/>
    </xf>
    <xf numFmtId="0" fontId="5" fillId="3" borderId="0" xfId="0" applyFont="1" applyFill="1" applyAlignment="1" applyProtection="1">
      <alignment vertical="center"/>
    </xf>
    <xf numFmtId="0" fontId="10" fillId="3" borderId="0" xfId="0" applyFont="1" applyFill="1" applyProtection="1">
      <alignment vertical="center"/>
    </xf>
    <xf numFmtId="0" fontId="11" fillId="3" borderId="0" xfId="0" applyFont="1" applyFill="1" applyAlignment="1" applyProtection="1">
      <alignment vertical="center"/>
    </xf>
    <xf numFmtId="0" fontId="9" fillId="7" borderId="0" xfId="0" applyFont="1" applyFill="1" applyAlignment="1" applyProtection="1">
      <alignment vertical="center"/>
    </xf>
    <xf numFmtId="0" fontId="13" fillId="3" borderId="0" xfId="0" applyFont="1" applyFill="1" applyProtection="1">
      <alignment vertical="center"/>
    </xf>
    <xf numFmtId="0" fontId="17" fillId="3" borderId="0" xfId="0" applyFont="1" applyFill="1" applyProtection="1">
      <alignment vertical="center"/>
    </xf>
    <xf numFmtId="0" fontId="9" fillId="4" borderId="0" xfId="0" applyFont="1" applyFill="1" applyAlignment="1" applyProtection="1">
      <alignment horizontal="center" vertical="center" textRotation="90"/>
    </xf>
    <xf numFmtId="164" fontId="12" fillId="3" borderId="0" xfId="1" applyNumberFormat="1" applyFont="1" applyFill="1" applyAlignment="1" applyProtection="1">
      <alignment vertical="center"/>
    </xf>
    <xf numFmtId="165" fontId="7" fillId="3" borderId="0" xfId="2" applyNumberFormat="1" applyFont="1" applyFill="1" applyAlignment="1" applyProtection="1">
      <alignment vertical="center"/>
    </xf>
    <xf numFmtId="10" fontId="3" fillId="2" borderId="0" xfId="2" applyNumberFormat="1" applyFont="1" applyFill="1" applyAlignment="1" applyProtection="1">
      <alignment vertical="center"/>
    </xf>
    <xf numFmtId="0" fontId="10" fillId="6" borderId="0" xfId="0" applyFont="1" applyFill="1" applyAlignment="1" applyProtection="1">
      <alignment vertical="center"/>
    </xf>
    <xf numFmtId="0" fontId="18" fillId="4" borderId="0" xfId="0" applyFont="1" applyFill="1" applyAlignment="1" applyProtection="1">
      <alignment vertical="center"/>
    </xf>
    <xf numFmtId="0" fontId="18" fillId="4" borderId="0" xfId="0" applyFont="1" applyFill="1" applyAlignment="1" applyProtection="1">
      <alignment horizontal="left" vertical="center" indent="1"/>
      <protection locked="0"/>
    </xf>
    <xf numFmtId="164" fontId="18" fillId="4" borderId="0" xfId="1" applyNumberFormat="1" applyFont="1" applyFill="1" applyAlignment="1" applyProtection="1">
      <alignment horizontal="left" vertical="center" indent="1"/>
    </xf>
    <xf numFmtId="0" fontId="18" fillId="5" borderId="0" xfId="0" applyFont="1" applyFill="1" applyAlignment="1" applyProtection="1">
      <alignment vertical="center"/>
    </xf>
    <xf numFmtId="0" fontId="18" fillId="5" borderId="0" xfId="0" applyFont="1" applyFill="1" applyAlignment="1" applyProtection="1">
      <alignment horizontal="left" vertical="center" indent="1"/>
      <protection locked="0"/>
    </xf>
    <xf numFmtId="164" fontId="18" fillId="5" borderId="0" xfId="1" applyNumberFormat="1" applyFont="1" applyFill="1" applyAlignment="1" applyProtection="1">
      <alignment horizontal="left" vertical="center" indent="1"/>
    </xf>
    <xf numFmtId="164" fontId="10" fillId="10" borderId="0" xfId="1" applyNumberFormat="1" applyFont="1" applyFill="1" applyAlignment="1" applyProtection="1">
      <alignment vertical="center"/>
    </xf>
    <xf numFmtId="164" fontId="10" fillId="11" borderId="0" xfId="1" applyNumberFormat="1" applyFont="1" applyFill="1" applyAlignment="1" applyProtection="1">
      <alignment vertical="center"/>
    </xf>
    <xf numFmtId="164" fontId="10" fillId="9" borderId="0" xfId="1" applyNumberFormat="1" applyFont="1" applyFill="1" applyAlignment="1" applyProtection="1">
      <alignment vertical="center"/>
    </xf>
    <xf numFmtId="164" fontId="10" fillId="3" borderId="0" xfId="1" applyNumberFormat="1" applyFont="1" applyFill="1" applyAlignment="1" applyProtection="1">
      <alignment vertical="center"/>
    </xf>
    <xf numFmtId="0" fontId="9" fillId="5" borderId="0" xfId="0" applyFont="1" applyFill="1" applyAlignment="1" applyProtection="1">
      <alignment horizontal="left" vertical="center" indent="1"/>
      <protection locked="0"/>
    </xf>
    <xf numFmtId="164" fontId="9" fillId="5" borderId="0" xfId="1" applyNumberFormat="1" applyFont="1" applyFill="1" applyAlignment="1" applyProtection="1">
      <alignment horizontal="left" vertical="center" indent="1"/>
    </xf>
    <xf numFmtId="10" fontId="10" fillId="12" borderId="0" xfId="2" applyNumberFormat="1" applyFont="1" applyFill="1" applyAlignment="1" applyProtection="1">
      <alignment vertical="center"/>
    </xf>
    <xf numFmtId="0" fontId="19" fillId="2" borderId="0" xfId="0" applyFont="1" applyFill="1" applyAlignment="1" applyProtection="1">
      <alignment vertical="center"/>
      <protection locked="0"/>
    </xf>
    <xf numFmtId="165" fontId="19" fillId="2" borderId="0" xfId="2" applyNumberFormat="1" applyFont="1" applyFill="1" applyAlignment="1" applyProtection="1">
      <alignment vertical="center"/>
    </xf>
    <xf numFmtId="164" fontId="10" fillId="6" borderId="0" xfId="1" applyNumberFormat="1" applyFont="1" applyFill="1" applyAlignment="1" applyProtection="1">
      <alignment vertical="center"/>
    </xf>
    <xf numFmtId="0" fontId="12" fillId="6" borderId="0" xfId="0" applyFont="1" applyFill="1" applyAlignment="1" applyProtection="1">
      <alignment vertical="center"/>
    </xf>
    <xf numFmtId="164" fontId="20" fillId="6" borderId="0" xfId="2" applyNumberFormat="1" applyFont="1" applyFill="1" applyAlignment="1" applyProtection="1">
      <alignment vertical="center"/>
    </xf>
    <xf numFmtId="164" fontId="12" fillId="6" borderId="0" xfId="2" applyNumberFormat="1" applyFont="1" applyFill="1" applyAlignment="1" applyProtection="1">
      <alignment vertical="center"/>
    </xf>
    <xf numFmtId="165" fontId="0" fillId="0" borderId="0" xfId="2" applyNumberFormat="1" applyFont="1" applyAlignment="1">
      <alignment vertical="center"/>
    </xf>
    <xf numFmtId="14" fontId="13" fillId="3" borderId="0" xfId="0" applyNumberFormat="1" applyFont="1" applyFill="1" applyAlignment="1" applyProtection="1">
      <alignment vertical="center"/>
    </xf>
    <xf numFmtId="0" fontId="13" fillId="3" borderId="0" xfId="0" applyFont="1" applyFill="1" applyAlignment="1" applyProtection="1">
      <alignment vertical="center"/>
    </xf>
    <xf numFmtId="0" fontId="23" fillId="4" borderId="0" xfId="0" applyFont="1" applyFill="1" applyAlignment="1" applyProtection="1">
      <alignment horizontal="left" vertical="center" indent="1"/>
      <protection locked="0"/>
    </xf>
    <xf numFmtId="164" fontId="23" fillId="4" borderId="0" xfId="1" applyNumberFormat="1" applyFont="1" applyFill="1" applyAlignment="1" applyProtection="1">
      <alignment horizontal="left" vertical="center" indent="1"/>
    </xf>
    <xf numFmtId="0" fontId="22" fillId="3" borderId="0" xfId="0" applyFont="1" applyFill="1" applyAlignment="1" applyProtection="1">
      <alignment vertical="center"/>
    </xf>
    <xf numFmtId="164" fontId="9" fillId="5" borderId="0" xfId="1" applyNumberFormat="1" applyFont="1" applyFill="1" applyAlignment="1" applyProtection="1">
      <alignment horizontal="right" vertical="center" indent="1"/>
    </xf>
    <xf numFmtId="164" fontId="23" fillId="4" borderId="0" xfId="1" applyNumberFormat="1" applyFont="1" applyFill="1" applyAlignment="1" applyProtection="1">
      <alignment horizontal="right" vertical="center" indent="1"/>
    </xf>
    <xf numFmtId="10" fontId="10" fillId="8" borderId="0" xfId="2" applyNumberFormat="1" applyFont="1" applyFill="1" applyAlignment="1" applyProtection="1">
      <alignment vertical="center"/>
      <protection locked="0"/>
    </xf>
    <xf numFmtId="0" fontId="21" fillId="3" borderId="0" xfId="88" applyFont="1" applyFill="1" applyAlignment="1" applyProtection="1">
      <alignment vertical="center"/>
      <protection locked="0"/>
    </xf>
    <xf numFmtId="0" fontId="3" fillId="8"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xf>
    <xf numFmtId="0" fontId="9" fillId="13" borderId="0" xfId="0" applyFont="1" applyFill="1" applyAlignment="1" applyProtection="1">
      <alignment horizontal="left" vertical="center"/>
    </xf>
    <xf numFmtId="0" fontId="9" fillId="5" borderId="0" xfId="0" applyFont="1" applyFill="1" applyAlignment="1" applyProtection="1">
      <alignment horizontal="center" vertical="center"/>
    </xf>
    <xf numFmtId="0" fontId="10" fillId="6" borderId="0" xfId="0" applyFont="1" applyFill="1" applyAlignment="1" applyProtection="1">
      <alignment horizontal="left" vertical="center"/>
    </xf>
    <xf numFmtId="0" fontId="13" fillId="3" borderId="0" xfId="0" applyFont="1" applyFill="1" applyAlignment="1" applyProtection="1">
      <alignment horizontal="left" vertical="top" wrapText="1"/>
    </xf>
    <xf numFmtId="0" fontId="9" fillId="4" borderId="0" xfId="0" applyFont="1" applyFill="1" applyAlignment="1" applyProtection="1">
      <alignment horizontal="center" vertical="center" textRotation="90"/>
    </xf>
    <xf numFmtId="0" fontId="9" fillId="7" borderId="0" xfId="0" applyFont="1" applyFill="1" applyAlignment="1" applyProtection="1">
      <alignment horizontal="center" vertical="center" textRotation="90"/>
    </xf>
    <xf numFmtId="0" fontId="9" fillId="5" borderId="0" xfId="0" applyFont="1" applyFill="1" applyAlignment="1" applyProtection="1">
      <alignment horizontal="center" vertical="center" textRotation="90"/>
    </xf>
    <xf numFmtId="0" fontId="10" fillId="2" borderId="0" xfId="0" applyFont="1" applyFill="1" applyAlignment="1" applyProtection="1">
      <alignment horizontal="left" vertical="center"/>
    </xf>
    <xf numFmtId="0" fontId="10" fillId="8" borderId="0" xfId="0" applyFont="1" applyFill="1" applyAlignment="1" applyProtection="1">
      <alignment horizontal="left" vertical="center"/>
      <protection locked="0"/>
    </xf>
    <xf numFmtId="0" fontId="13" fillId="3" borderId="0" xfId="0" applyFont="1" applyFill="1" applyAlignment="1" applyProtection="1">
      <alignment horizontal="left" wrapText="1"/>
    </xf>
    <xf numFmtId="0" fontId="14" fillId="3" borderId="0" xfId="0" applyFont="1" applyFill="1" applyAlignment="1" applyProtection="1">
      <alignment horizontal="left" vertical="center"/>
    </xf>
  </cellXfs>
  <cellStyles count="90">
    <cellStyle name="Besuchter Link" xfId="5" builtinId="9" hidden="1"/>
    <cellStyle name="Besuchter Link" xfId="7" builtinId="9" hidden="1"/>
    <cellStyle name="Besuchter Link" xfId="9" builtinId="9" hidden="1"/>
    <cellStyle name="Besuchter Link" xfId="11" builtinId="9" hidden="1"/>
    <cellStyle name="Besuchter Link" xfId="13" builtinId="9" hidden="1"/>
    <cellStyle name="Besuchter Link" xfId="15" builtinId="9" hidden="1"/>
    <cellStyle name="Besuchter Link" xfId="17" builtinId="9" hidden="1"/>
    <cellStyle name="Besuchter Link" xfId="19" builtinId="9" hidden="1"/>
    <cellStyle name="Besuchter Link" xfId="21" builtinId="9" hidden="1"/>
    <cellStyle name="Besuchter Link" xfId="23" builtinId="9" hidden="1"/>
    <cellStyle name="Besuchter Link" xfId="25" builtinId="9" hidden="1"/>
    <cellStyle name="Besuchter Link" xfId="27" builtinId="9" hidden="1"/>
    <cellStyle name="Besuchter Link" xfId="29" builtinId="9" hidden="1"/>
    <cellStyle name="Besuchter Link" xfId="31" builtinId="9" hidden="1"/>
    <cellStyle name="Besuchter Link" xfId="33" builtinId="9" hidden="1"/>
    <cellStyle name="Besuchter Link" xfId="35" builtinId="9" hidden="1"/>
    <cellStyle name="Besuchter Link" xfId="37" builtinId="9" hidden="1"/>
    <cellStyle name="Besuchter Link" xfId="39" builtinId="9" hidden="1"/>
    <cellStyle name="Besuchter Link" xfId="41" builtinId="9" hidden="1"/>
    <cellStyle name="Besuchter Link" xfId="43" builtinId="9" hidden="1"/>
    <cellStyle name="Besuchter Link" xfId="45" builtinId="9" hidden="1"/>
    <cellStyle name="Besuchter Link" xfId="47" builtinId="9" hidden="1"/>
    <cellStyle name="Besuchter Link" xfId="49" builtinId="9" hidden="1"/>
    <cellStyle name="Besuchter Link" xfId="51" builtinId="9" hidden="1"/>
    <cellStyle name="Besuchter Link" xfId="53" builtinId="9" hidden="1"/>
    <cellStyle name="Besuchter Link" xfId="55" builtinId="9" hidden="1"/>
    <cellStyle name="Besuchter Link" xfId="57" builtinId="9" hidden="1"/>
    <cellStyle name="Besuchter Link" xfId="59" builtinId="9" hidden="1"/>
    <cellStyle name="Besuchter Link" xfId="61" builtinId="9" hidden="1"/>
    <cellStyle name="Besuchter Link" xfId="63" builtinId="9" hidden="1"/>
    <cellStyle name="Besuchter Link" xfId="65" builtinId="9" hidden="1"/>
    <cellStyle name="Besuchter Link" xfId="67" builtinId="9" hidden="1"/>
    <cellStyle name="Besuchter Link" xfId="69" builtinId="9" hidden="1"/>
    <cellStyle name="Besuchter Link" xfId="71" builtinId="9" hidden="1"/>
    <cellStyle name="Besuchter Link" xfId="73" builtinId="9" hidden="1"/>
    <cellStyle name="Besuchter Link" xfId="75" builtinId="9" hidden="1"/>
    <cellStyle name="Besuchter Link" xfId="77" builtinId="9" hidden="1"/>
    <cellStyle name="Besuchter Link" xfId="79" builtinId="9" hidden="1"/>
    <cellStyle name="Besuchter Link" xfId="81" builtinId="9" hidden="1"/>
    <cellStyle name="Besuchter Link" xfId="83" builtinId="9" hidden="1"/>
    <cellStyle name="Besuchter Link" xfId="85" builtinId="9" hidden="1"/>
    <cellStyle name="Besuchter Link" xfId="87" builtinId="9" hidden="1"/>
    <cellStyle name="Besuchter Link" xfId="89" builtinId="9" hidden="1"/>
    <cellStyle name="Dezimal" xfId="1" builtinId="3"/>
    <cellStyle name="Link" xfId="4" builtinId="8" hidden="1"/>
    <cellStyle name="Link" xfId="6" builtinId="8" hidden="1"/>
    <cellStyle name="Link" xfId="8"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0" builtinId="8" hidden="1"/>
    <cellStyle name="Link" xfId="82" builtinId="8" hidden="1"/>
    <cellStyle name="Link" xfId="84" builtinId="8" hidden="1"/>
    <cellStyle name="Link" xfId="86" builtinId="8" hidden="1"/>
    <cellStyle name="Link" xfId="88" builtinId="8"/>
    <cellStyle name="Prozent" xfId="2" builtinId="5"/>
    <cellStyle name="Standard" xfId="0" builtinId="0"/>
    <cellStyle name="Standard 6" xfId="3"/>
  </cellStyles>
  <dxfs count="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00"/>
      <color rgb="FFCCCC00"/>
      <color rgb="FF6664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375306058770626"/>
          <c:y val="0.0178115153874732"/>
          <c:w val="0.900701159111027"/>
          <c:h val="0.841298950191871"/>
        </c:manualLayout>
      </c:layout>
      <c:lineChart>
        <c:grouping val="standard"/>
        <c:varyColors val="0"/>
        <c:ser>
          <c:idx val="0"/>
          <c:order val="0"/>
          <c:tx>
            <c:strRef>
              <c:f>Blatt1!$C$49:$D$49</c:f>
              <c:strCache>
                <c:ptCount val="1"/>
                <c:pt idx="0">
                  <c:v>Dein Kreditinstitut #1</c:v>
                </c:pt>
              </c:strCache>
            </c:strRef>
          </c:tx>
          <c:spPr>
            <a:ln>
              <a:solidFill>
                <a:srgbClr val="666400"/>
              </a:solidFill>
            </a:ln>
          </c:spPr>
          <c:marker>
            <c:symbol val="none"/>
          </c:marker>
          <c:cat>
            <c:strRef>
              <c:f>Blatt1!$E$48:$G$48</c:f>
              <c:strCache>
                <c:ptCount val="3"/>
                <c:pt idx="0">
                  <c:v>3 Jahre</c:v>
                </c:pt>
                <c:pt idx="1">
                  <c:v>5 Jahre</c:v>
                </c:pt>
                <c:pt idx="2">
                  <c:v>7 Jahre</c:v>
                </c:pt>
              </c:strCache>
            </c:strRef>
          </c:cat>
          <c:val>
            <c:numRef>
              <c:f>Blatt1!$E$49:$G$49</c:f>
              <c:numCache>
                <c:formatCode>0.0%</c:formatCode>
                <c:ptCount val="3"/>
                <c:pt idx="0">
                  <c:v>0.0114</c:v>
                </c:pt>
                <c:pt idx="1">
                  <c:v>0.013</c:v>
                </c:pt>
                <c:pt idx="2">
                  <c:v>0.0155</c:v>
                </c:pt>
              </c:numCache>
            </c:numRef>
          </c:val>
          <c:smooth val="0"/>
        </c:ser>
        <c:ser>
          <c:idx val="1"/>
          <c:order val="1"/>
          <c:tx>
            <c:strRef>
              <c:f>Blatt1!$C$50:$D$50</c:f>
              <c:strCache>
                <c:ptCount val="1"/>
                <c:pt idx="0">
                  <c:v>Dein Kreditinstitut #2</c:v>
                </c:pt>
              </c:strCache>
            </c:strRef>
          </c:tx>
          <c:spPr>
            <a:ln>
              <a:solidFill>
                <a:srgbClr val="CCCC00"/>
              </a:solidFill>
            </a:ln>
          </c:spPr>
          <c:marker>
            <c:symbol val="none"/>
          </c:marker>
          <c:cat>
            <c:strRef>
              <c:f>Blatt1!$E$48:$G$48</c:f>
              <c:strCache>
                <c:ptCount val="3"/>
                <c:pt idx="0">
                  <c:v>3 Jahre</c:v>
                </c:pt>
                <c:pt idx="1">
                  <c:v>5 Jahre</c:v>
                </c:pt>
                <c:pt idx="2">
                  <c:v>7 Jahre</c:v>
                </c:pt>
              </c:strCache>
            </c:strRef>
          </c:cat>
          <c:val>
            <c:numRef>
              <c:f>Blatt1!$E$50:$G$50</c:f>
              <c:numCache>
                <c:formatCode>0.0%</c:formatCode>
                <c:ptCount val="3"/>
                <c:pt idx="0">
                  <c:v>0.0111</c:v>
                </c:pt>
                <c:pt idx="1">
                  <c:v>0.0124</c:v>
                </c:pt>
                <c:pt idx="2">
                  <c:v>0.0162</c:v>
                </c:pt>
              </c:numCache>
            </c:numRef>
          </c:val>
          <c:smooth val="0"/>
        </c:ser>
        <c:ser>
          <c:idx val="2"/>
          <c:order val="2"/>
          <c:tx>
            <c:strRef>
              <c:f>Blatt1!$C$51:$D$51</c:f>
              <c:strCache>
                <c:ptCount val="1"/>
                <c:pt idx="0">
                  <c:v>Dein Kreditinstitut #3</c:v>
                </c:pt>
              </c:strCache>
            </c:strRef>
          </c:tx>
          <c:spPr>
            <a:ln>
              <a:solidFill>
                <a:srgbClr val="CC9900"/>
              </a:solidFill>
            </a:ln>
          </c:spPr>
          <c:marker>
            <c:symbol val="none"/>
          </c:marker>
          <c:cat>
            <c:strRef>
              <c:f>Blatt1!$E$48:$G$48</c:f>
              <c:strCache>
                <c:ptCount val="3"/>
                <c:pt idx="0">
                  <c:v>3 Jahre</c:v>
                </c:pt>
                <c:pt idx="1">
                  <c:v>5 Jahre</c:v>
                </c:pt>
                <c:pt idx="2">
                  <c:v>7 Jahre</c:v>
                </c:pt>
              </c:strCache>
            </c:strRef>
          </c:cat>
          <c:val>
            <c:numRef>
              <c:f>Blatt1!$E$51:$G$51</c:f>
              <c:numCache>
                <c:formatCode>0.0%</c:formatCode>
                <c:ptCount val="3"/>
                <c:pt idx="0">
                  <c:v>0.0111</c:v>
                </c:pt>
                <c:pt idx="1">
                  <c:v>0.0141</c:v>
                </c:pt>
                <c:pt idx="2">
                  <c:v>0.0168</c:v>
                </c:pt>
              </c:numCache>
            </c:numRef>
          </c:val>
          <c:smooth val="0"/>
        </c:ser>
        <c:dLbls>
          <c:showLegendKey val="0"/>
          <c:showVal val="0"/>
          <c:showCatName val="0"/>
          <c:showSerName val="0"/>
          <c:showPercent val="0"/>
          <c:showBubbleSize val="0"/>
        </c:dLbls>
        <c:marker val="1"/>
        <c:smooth val="0"/>
        <c:axId val="2093540840"/>
        <c:axId val="2092710392"/>
      </c:lineChart>
      <c:catAx>
        <c:axId val="2093540840"/>
        <c:scaling>
          <c:orientation val="minMax"/>
        </c:scaling>
        <c:delete val="0"/>
        <c:axPos val="b"/>
        <c:majorTickMark val="out"/>
        <c:minorTickMark val="none"/>
        <c:tickLblPos val="nextTo"/>
        <c:crossAx val="2092710392"/>
        <c:crosses val="autoZero"/>
        <c:auto val="1"/>
        <c:lblAlgn val="ctr"/>
        <c:lblOffset val="100"/>
        <c:noMultiLvlLbl val="0"/>
      </c:catAx>
      <c:valAx>
        <c:axId val="2092710392"/>
        <c:scaling>
          <c:orientation val="minMax"/>
        </c:scaling>
        <c:delete val="0"/>
        <c:axPos val="l"/>
        <c:majorGridlines/>
        <c:numFmt formatCode="0.0%" sourceLinked="1"/>
        <c:majorTickMark val="out"/>
        <c:minorTickMark val="none"/>
        <c:tickLblPos val="nextTo"/>
        <c:crossAx val="2093540840"/>
        <c:crosses val="autoZero"/>
        <c:crossBetween val="between"/>
      </c:valAx>
    </c:plotArea>
    <c:legend>
      <c:legendPos val="b"/>
      <c:layout>
        <c:manualLayout>
          <c:xMode val="edge"/>
          <c:yMode val="edge"/>
          <c:x val="0.125444355542184"/>
          <c:y val="0.94274362983986"/>
          <c:w val="0.69574177879499"/>
          <c:h val="0.0541150094216087"/>
        </c:manualLayout>
      </c:layout>
      <c:overlay val="0"/>
    </c:legend>
    <c:plotVisOnly val="1"/>
    <c:dispBlanksAs val="gap"/>
    <c:showDLblsOverMax val="0"/>
  </c:chart>
  <c:spPr>
    <a:noFill/>
    <a:ln>
      <a:noFill/>
    </a:ln>
  </c:spPr>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Blatt1!$C$49:$D$49</c:f>
              <c:strCache>
                <c:ptCount val="1"/>
                <c:pt idx="0">
                  <c:v>Dein Kreditinstitut #1</c:v>
                </c:pt>
              </c:strCache>
            </c:strRef>
          </c:tx>
          <c:marker>
            <c:symbol val="none"/>
          </c:marker>
          <c:cat>
            <c:strRef>
              <c:f>Blatt1!$E$48:$G$48</c:f>
              <c:strCache>
                <c:ptCount val="3"/>
                <c:pt idx="0">
                  <c:v>3 Jahre</c:v>
                </c:pt>
                <c:pt idx="1">
                  <c:v>5 Jahre</c:v>
                </c:pt>
                <c:pt idx="2">
                  <c:v>7 Jahre</c:v>
                </c:pt>
              </c:strCache>
            </c:strRef>
          </c:cat>
          <c:val>
            <c:numRef>
              <c:f>Blatt1!$E$49:$G$49</c:f>
              <c:numCache>
                <c:formatCode>0.0%</c:formatCode>
                <c:ptCount val="3"/>
                <c:pt idx="0">
                  <c:v>0.0114</c:v>
                </c:pt>
                <c:pt idx="1">
                  <c:v>0.013</c:v>
                </c:pt>
                <c:pt idx="2">
                  <c:v>0.0155</c:v>
                </c:pt>
              </c:numCache>
            </c:numRef>
          </c:val>
          <c:smooth val="0"/>
        </c:ser>
        <c:ser>
          <c:idx val="1"/>
          <c:order val="1"/>
          <c:tx>
            <c:strRef>
              <c:f>Blatt1!$C$50:$D$50</c:f>
              <c:strCache>
                <c:ptCount val="1"/>
                <c:pt idx="0">
                  <c:v>Dein Kreditinstitut #2</c:v>
                </c:pt>
              </c:strCache>
            </c:strRef>
          </c:tx>
          <c:marker>
            <c:symbol val="none"/>
          </c:marker>
          <c:cat>
            <c:strRef>
              <c:f>Blatt1!$E$48:$G$48</c:f>
              <c:strCache>
                <c:ptCount val="3"/>
                <c:pt idx="0">
                  <c:v>3 Jahre</c:v>
                </c:pt>
                <c:pt idx="1">
                  <c:v>5 Jahre</c:v>
                </c:pt>
                <c:pt idx="2">
                  <c:v>7 Jahre</c:v>
                </c:pt>
              </c:strCache>
            </c:strRef>
          </c:cat>
          <c:val>
            <c:numRef>
              <c:f>Blatt1!$E$50:$G$50</c:f>
              <c:numCache>
                <c:formatCode>0.0%</c:formatCode>
                <c:ptCount val="3"/>
                <c:pt idx="0">
                  <c:v>0.0111</c:v>
                </c:pt>
                <c:pt idx="1">
                  <c:v>0.0124</c:v>
                </c:pt>
                <c:pt idx="2">
                  <c:v>0.0162</c:v>
                </c:pt>
              </c:numCache>
            </c:numRef>
          </c:val>
          <c:smooth val="0"/>
        </c:ser>
        <c:ser>
          <c:idx val="2"/>
          <c:order val="2"/>
          <c:tx>
            <c:strRef>
              <c:f>Blatt1!$C$51:$D$51</c:f>
              <c:strCache>
                <c:ptCount val="1"/>
                <c:pt idx="0">
                  <c:v>Dein Kreditinstitut #3</c:v>
                </c:pt>
              </c:strCache>
            </c:strRef>
          </c:tx>
          <c:marker>
            <c:symbol val="none"/>
          </c:marker>
          <c:cat>
            <c:strRef>
              <c:f>Blatt1!$E$48:$G$48</c:f>
              <c:strCache>
                <c:ptCount val="3"/>
                <c:pt idx="0">
                  <c:v>3 Jahre</c:v>
                </c:pt>
                <c:pt idx="1">
                  <c:v>5 Jahre</c:v>
                </c:pt>
                <c:pt idx="2">
                  <c:v>7 Jahre</c:v>
                </c:pt>
              </c:strCache>
            </c:strRef>
          </c:cat>
          <c:val>
            <c:numRef>
              <c:f>Blatt1!$E$51:$G$51</c:f>
              <c:numCache>
                <c:formatCode>0.0%</c:formatCode>
                <c:ptCount val="3"/>
                <c:pt idx="0">
                  <c:v>0.0111</c:v>
                </c:pt>
                <c:pt idx="1">
                  <c:v>0.0141</c:v>
                </c:pt>
                <c:pt idx="2">
                  <c:v>0.0168</c:v>
                </c:pt>
              </c:numCache>
            </c:numRef>
          </c:val>
          <c:smooth val="0"/>
        </c:ser>
        <c:dLbls>
          <c:showLegendKey val="0"/>
          <c:showVal val="0"/>
          <c:showCatName val="0"/>
          <c:showSerName val="0"/>
          <c:showPercent val="0"/>
          <c:showBubbleSize val="0"/>
        </c:dLbls>
        <c:marker val="1"/>
        <c:smooth val="0"/>
        <c:axId val="2092817064"/>
        <c:axId val="2092820040"/>
      </c:lineChart>
      <c:catAx>
        <c:axId val="2092817064"/>
        <c:scaling>
          <c:orientation val="minMax"/>
        </c:scaling>
        <c:delete val="0"/>
        <c:axPos val="b"/>
        <c:majorTickMark val="out"/>
        <c:minorTickMark val="none"/>
        <c:tickLblPos val="nextTo"/>
        <c:crossAx val="2092820040"/>
        <c:crosses val="autoZero"/>
        <c:auto val="1"/>
        <c:lblAlgn val="ctr"/>
        <c:lblOffset val="100"/>
        <c:noMultiLvlLbl val="0"/>
      </c:catAx>
      <c:valAx>
        <c:axId val="2092820040"/>
        <c:scaling>
          <c:orientation val="minMax"/>
        </c:scaling>
        <c:delete val="0"/>
        <c:axPos val="l"/>
        <c:majorGridlines/>
        <c:numFmt formatCode="0.0%" sourceLinked="1"/>
        <c:majorTickMark val="out"/>
        <c:minorTickMark val="none"/>
        <c:tickLblPos val="nextTo"/>
        <c:crossAx val="2092817064"/>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trlProps/ctrlProp1.xml><?xml version="1.0" encoding="utf-8"?>
<formControlPr xmlns="http://schemas.microsoft.com/office/spreadsheetml/2009/9/main" objectType="Scroll" dx="16" fmlaLink="$E$31" horiz="1" inc="50" max="200" page="5" val="40"/>
</file>

<file path=xl/ctrlProps/ctrlProp2.xml><?xml version="1.0" encoding="utf-8"?>
<formControlPr xmlns="http://schemas.microsoft.com/office/spreadsheetml/2009/9/main" objectType="Scroll" dx="16" fmlaLink="$E$32" horiz="1" inc="5" max="200" page="5" val="40"/>
</file>

<file path=xl/ctrlProps/ctrlProp3.xml><?xml version="1.0" encoding="utf-8"?>
<formControlPr xmlns="http://schemas.microsoft.com/office/spreadsheetml/2009/9/main" objectType="Scroll" dx="16" fmlaLink="$E$33" horiz="1" inc="50" max="200" page="5" val="40"/>
</file>

<file path=xl/ctrlProps/ctrlProp4.xml><?xml version="1.0" encoding="utf-8"?>
<formControlPr xmlns="http://schemas.microsoft.com/office/spreadsheetml/2009/9/main" objectType="Scroll" dx="16" fmlaLink="$G$8" horiz="1" inc="50" max="200" page="5" val="80"/>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4" Type="http://schemas.openxmlformats.org/officeDocument/2006/relationships/hyperlink" Target="https://www.youtube.com/watch?v=xtuQFag2JEE" TargetMode="External"/><Relationship Id="rId5" Type="http://schemas.openxmlformats.org/officeDocument/2006/relationships/image" Target="../media/image4.png"/><Relationship Id="rId1" Type="http://schemas.openxmlformats.org/officeDocument/2006/relationships/hyperlink" Target="http://www.hypopilot.ch/" TargetMode="External"/><Relationship Id="rId2"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10</xdr:col>
      <xdr:colOff>2853452</xdr:colOff>
      <xdr:row>0</xdr:row>
      <xdr:rowOff>198967</xdr:rowOff>
    </xdr:from>
    <xdr:to>
      <xdr:col>11</xdr:col>
      <xdr:colOff>781</xdr:colOff>
      <xdr:row>3</xdr:row>
      <xdr:rowOff>32809</xdr:rowOff>
    </xdr:to>
    <xdr:pic>
      <xdr:nvPicPr>
        <xdr:cNvPr id="5290" name="Bild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30890" y="198967"/>
          <a:ext cx="1982854" cy="655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2489200</xdr:colOff>
          <xdr:row>7</xdr:row>
          <xdr:rowOff>38100</xdr:rowOff>
        </xdr:from>
        <xdr:to>
          <xdr:col>6</xdr:col>
          <xdr:colOff>762000</xdr:colOff>
          <xdr:row>7</xdr:row>
          <xdr:rowOff>228600</xdr:rowOff>
        </xdr:to>
        <xdr:sp macro="" textlink="">
          <xdr:nvSpPr>
            <xdr:cNvPr id="5145" name="Scroll Bar 25" hidden="1">
              <a:extLst>
                <a:ext uri="{63B3BB69-23CF-44E3-9099-C40C66FF867C}">
                  <a14:compatExt spid="_x0000_s514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2463800</xdr:colOff>
          <xdr:row>30</xdr:row>
          <xdr:rowOff>50800</xdr:rowOff>
        </xdr:from>
        <xdr:to>
          <xdr:col>6</xdr:col>
          <xdr:colOff>749300</xdr:colOff>
          <xdr:row>30</xdr:row>
          <xdr:rowOff>241300</xdr:rowOff>
        </xdr:to>
        <xdr:sp macro="" textlink="">
          <xdr:nvSpPr>
            <xdr:cNvPr id="5163" name="Scroll Bar 43" hidden="1">
              <a:extLst>
                <a:ext uri="{63B3BB69-23CF-44E3-9099-C40C66FF867C}">
                  <a14:compatExt spid="_x0000_s51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2463800</xdr:colOff>
          <xdr:row>31</xdr:row>
          <xdr:rowOff>38100</xdr:rowOff>
        </xdr:from>
        <xdr:to>
          <xdr:col>6</xdr:col>
          <xdr:colOff>736600</xdr:colOff>
          <xdr:row>31</xdr:row>
          <xdr:rowOff>228600</xdr:rowOff>
        </xdr:to>
        <xdr:sp macro="" textlink="">
          <xdr:nvSpPr>
            <xdr:cNvPr id="5164" name="Scroll Bar 44" hidden="1">
              <a:extLst>
                <a:ext uri="{63B3BB69-23CF-44E3-9099-C40C66FF867C}">
                  <a14:compatExt spid="_x0000_s516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2463800</xdr:colOff>
          <xdr:row>32</xdr:row>
          <xdr:rowOff>25400</xdr:rowOff>
        </xdr:from>
        <xdr:to>
          <xdr:col>6</xdr:col>
          <xdr:colOff>749300</xdr:colOff>
          <xdr:row>32</xdr:row>
          <xdr:rowOff>215900</xdr:rowOff>
        </xdr:to>
        <xdr:sp macro="" textlink="">
          <xdr:nvSpPr>
            <xdr:cNvPr id="5165" name="Scroll Bar 45" hidden="1">
              <a:extLst>
                <a:ext uri="{63B3BB69-23CF-44E3-9099-C40C66FF867C}">
                  <a14:compatExt spid="_x0000_s5165"/>
                </a:ext>
              </a:extLst>
            </xdr:cNvPr>
            <xdr:cNvSpPr/>
          </xdr:nvSpPr>
          <xdr:spPr>
            <a:xfrm>
              <a:off x="0" y="0"/>
              <a:ext cx="0" cy="0"/>
            </a:xfrm>
            <a:prstGeom prst="rect">
              <a:avLst/>
            </a:prstGeom>
          </xdr:spPr>
        </xdr:sp>
        <xdr:clientData fLocksWithSheet="0"/>
      </xdr:twoCellAnchor>
    </mc:Choice>
    <mc:Fallback/>
  </mc:AlternateContent>
  <xdr:twoCellAnchor>
    <xdr:from>
      <xdr:col>2</xdr:col>
      <xdr:colOff>127000</xdr:colOff>
      <xdr:row>33</xdr:row>
      <xdr:rowOff>228600</xdr:rowOff>
    </xdr:from>
    <xdr:to>
      <xdr:col>8</xdr:col>
      <xdr:colOff>21166</xdr:colOff>
      <xdr:row>37</xdr:row>
      <xdr:rowOff>1149350</xdr:rowOff>
    </xdr:to>
    <xdr:graphicFrame macro="">
      <xdr:nvGraphicFramePr>
        <xdr:cNvPr id="10"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227539</xdr:colOff>
      <xdr:row>0</xdr:row>
      <xdr:rowOff>158749</xdr:rowOff>
    </xdr:from>
    <xdr:to>
      <xdr:col>10</xdr:col>
      <xdr:colOff>2062390</xdr:colOff>
      <xdr:row>3</xdr:row>
      <xdr:rowOff>0</xdr:rowOff>
    </xdr:to>
    <xdr:pic>
      <xdr:nvPicPr>
        <xdr:cNvPr id="4" name="Bild 3">
          <a:hlinkClick xmlns:r="http://schemas.openxmlformats.org/officeDocument/2006/relationships" r:id="rId4"/>
        </xdr:cNvPr>
        <xdr:cNvPicPr>
          <a:picLocks noChangeAspect="1"/>
        </xdr:cNvPicPr>
      </xdr:nvPicPr>
      <xdr:blipFill rotWithShape="1">
        <a:blip xmlns:r="http://schemas.openxmlformats.org/officeDocument/2006/relationships" r:embed="rId5"/>
        <a:srcRect t="22973" b="29729"/>
        <a:stretch/>
      </xdr:blipFill>
      <xdr:spPr>
        <a:xfrm>
          <a:off x="9720789" y="158749"/>
          <a:ext cx="1834851" cy="650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425450</xdr:colOff>
      <xdr:row>10</xdr:row>
      <xdr:rowOff>44450</xdr:rowOff>
    </xdr:from>
    <xdr:to>
      <xdr:col>13</xdr:col>
      <xdr:colOff>584200</xdr:colOff>
      <xdr:row>37</xdr:row>
      <xdr:rowOff>76200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theme/theme1.xml><?xml version="1.0" encoding="utf-8"?>
<a:theme xmlns:a="http://schemas.openxmlformats.org/drawingml/2006/main" name="Angles">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华文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le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20400000"/>
            </a:lightRig>
          </a:scene3d>
          <a:sp3d contourW="6350">
            <a:bevelT w="41275" h="19050" prst="angle"/>
            <a:contourClr>
              <a:schemeClr val="phClr">
                <a:shade val="25000"/>
                <a:satMod val="150000"/>
              </a:schemeClr>
            </a:contourClr>
          </a:sp3d>
        </a:effectStyle>
      </a:effectStyleLst>
      <a:bgFillStyleLst>
        <a:solidFill>
          <a:schemeClr val="phClr"/>
        </a:solidFill>
        <a:blipFill rotWithShape="1">
          <a:blip xmlns:r="http://schemas.openxmlformats.org/officeDocument/2006/relationships" r:embed="rId1">
            <a:duotone>
              <a:schemeClr val="phClr">
                <a:tint val="90000"/>
                <a:shade val="85000"/>
              </a:schemeClr>
              <a:schemeClr val="phClr">
                <a:tint val="95000"/>
                <a:shade val="99000"/>
              </a:schemeClr>
            </a:duotone>
          </a:blip>
          <a:tile tx="0" ty="0" sx="100000" sy="100000" flip="none" algn="tl"/>
        </a:blipFill>
        <a:blipFill rotWithShape="1">
          <a:blip xmlns:r="http://schemas.openxmlformats.org/officeDocument/2006/relationships" r:embed="rId2">
            <a:duotone>
              <a:schemeClr val="phClr">
                <a:tint val="93000"/>
                <a:shade val="85000"/>
              </a:schemeClr>
              <a:schemeClr val="phClr">
                <a:tint val="96000"/>
                <a:shade val="99000"/>
              </a:schemeClr>
            </a:duotone>
          </a:blip>
          <a:tile tx="0" ty="0" sx="90000" sy="9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6" Type="http://schemas.openxmlformats.org/officeDocument/2006/relationships/ctrlProp" Target="../ctrlProps/ctrlProp3.xml"/><Relationship Id="rId7" Type="http://schemas.openxmlformats.org/officeDocument/2006/relationships/ctrlProp" Target="../ctrlProps/ctrlProp4.xml"/><Relationship Id="rId1" Type="http://schemas.openxmlformats.org/officeDocument/2006/relationships/hyperlink" Target="https://www.comparis.ch/hypotheken/zinssatz/vergleich.aspx?cantoncode=ZH"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O102"/>
  <sheetViews>
    <sheetView showGridLines="0" showRowColHeaders="0" tabSelected="1" zoomScale="115" zoomScaleNormal="115" zoomScalePageLayoutView="115" workbookViewId="0">
      <selection activeCell="C11" sqref="C11:D11"/>
    </sheetView>
  </sheetViews>
  <sheetFormatPr baseColWidth="10" defaultColWidth="11" defaultRowHeight="10" x14ac:dyDescent="0"/>
  <cols>
    <col min="1" max="1" width="6" style="7" customWidth="1"/>
    <col min="2" max="2" width="4" style="7" customWidth="1"/>
    <col min="3" max="3" width="16.3984375" style="7" customWidth="1"/>
    <col min="4" max="4" width="50" style="7" customWidth="1"/>
    <col min="5" max="7" width="12.796875" style="7" customWidth="1"/>
    <col min="8" max="8" width="13.59765625" style="7" customWidth="1"/>
    <col min="9" max="9" width="4.19921875" style="7" customWidth="1"/>
    <col min="10" max="10" width="17" style="7" customWidth="1"/>
    <col min="11" max="11" width="72.796875" style="7" customWidth="1"/>
    <col min="12" max="16384" width="11" style="7"/>
  </cols>
  <sheetData>
    <row r="1" spans="2:11" ht="25" customHeight="1"/>
    <row r="2" spans="2:11" ht="15.75" customHeight="1">
      <c r="B2" s="72" t="s">
        <v>4</v>
      </c>
      <c r="C2" s="72"/>
      <c r="D2" s="72"/>
      <c r="E2" s="72"/>
      <c r="F2" s="72"/>
      <c r="G2" s="72"/>
      <c r="H2" s="72"/>
      <c r="I2" s="17"/>
    </row>
    <row r="3" spans="2:11" ht="24" customHeight="1">
      <c r="B3" s="72"/>
      <c r="C3" s="72"/>
      <c r="D3" s="72"/>
      <c r="E3" s="72"/>
      <c r="F3" s="72"/>
      <c r="G3" s="72"/>
      <c r="H3" s="72"/>
      <c r="I3" s="17"/>
    </row>
    <row r="4" spans="2:11" ht="6.75" customHeight="1">
      <c r="C4" s="17"/>
      <c r="D4" s="17"/>
      <c r="E4" s="17"/>
      <c r="F4" s="17"/>
      <c r="G4" s="17"/>
      <c r="H4" s="17"/>
      <c r="I4" s="17"/>
    </row>
    <row r="5" spans="2:11" ht="32" customHeight="1">
      <c r="J5" s="55" t="s">
        <v>52</v>
      </c>
    </row>
    <row r="6" spans="2:11" s="20" customFormat="1" ht="21" customHeight="1">
      <c r="B6" s="18" t="s">
        <v>22</v>
      </c>
      <c r="C6" s="18"/>
      <c r="D6" s="18"/>
      <c r="E6" s="18"/>
      <c r="F6" s="18"/>
      <c r="G6" s="18"/>
      <c r="H6" s="18"/>
      <c r="I6" s="19"/>
      <c r="J6" s="62" t="s">
        <v>48</v>
      </c>
      <c r="K6" s="62"/>
    </row>
    <row r="7" spans="2:11" ht="10.5" customHeight="1">
      <c r="B7" s="13"/>
      <c r="C7" s="11"/>
      <c r="D7" s="11"/>
      <c r="E7" s="11"/>
      <c r="F7" s="21"/>
      <c r="G7" s="21"/>
      <c r="H7" s="21"/>
      <c r="I7" s="11"/>
    </row>
    <row r="8" spans="2:11" s="20" customFormat="1" ht="21" customHeight="1">
      <c r="B8" s="26"/>
      <c r="C8" s="14" t="s">
        <v>47</v>
      </c>
      <c r="D8" s="14"/>
      <c r="E8" s="1"/>
      <c r="F8" s="2"/>
      <c r="G8" s="44">
        <v>80</v>
      </c>
      <c r="H8" s="2">
        <f>MAX(G8*10000,0)</f>
        <v>800000</v>
      </c>
      <c r="I8" s="13"/>
      <c r="J8" s="52" t="s">
        <v>33</v>
      </c>
      <c r="K8" s="52"/>
    </row>
    <row r="9" spans="2:11" ht="10.5" customHeight="1">
      <c r="B9" s="11"/>
      <c r="C9" s="13"/>
      <c r="D9" s="13"/>
      <c r="E9" s="13"/>
      <c r="F9" s="3"/>
      <c r="G9" s="3"/>
      <c r="H9" s="3"/>
      <c r="I9" s="13"/>
      <c r="J9" s="24"/>
      <c r="K9" s="24"/>
    </row>
    <row r="10" spans="2:11" s="20" customFormat="1" ht="21" customHeight="1">
      <c r="B10" s="66" t="s">
        <v>5</v>
      </c>
      <c r="C10" s="31"/>
      <c r="D10" s="31"/>
      <c r="E10" s="53" t="s">
        <v>9</v>
      </c>
      <c r="F10" s="54" t="s">
        <v>8</v>
      </c>
      <c r="G10" s="54" t="s">
        <v>7</v>
      </c>
      <c r="H10" s="57" t="s">
        <v>19</v>
      </c>
      <c r="I10" s="13"/>
      <c r="J10" s="52" t="s">
        <v>46</v>
      </c>
      <c r="K10" s="52"/>
    </row>
    <row r="11" spans="2:11" s="20" customFormat="1" ht="21" customHeight="1">
      <c r="B11" s="66"/>
      <c r="C11" s="70" t="s">
        <v>55</v>
      </c>
      <c r="D11" s="70"/>
      <c r="E11" s="58">
        <v>1.14E-2</v>
      </c>
      <c r="F11" s="58">
        <v>1.2999999999999999E-2</v>
      </c>
      <c r="G11" s="58">
        <v>1.55E-2</v>
      </c>
      <c r="H11" s="58">
        <v>1.8599999999999998E-2</v>
      </c>
      <c r="I11" s="13"/>
      <c r="J11" s="52" t="s">
        <v>25</v>
      </c>
      <c r="K11" s="52"/>
    </row>
    <row r="12" spans="2:11" s="20" customFormat="1" ht="21" customHeight="1">
      <c r="B12" s="66"/>
      <c r="C12" s="70" t="s">
        <v>53</v>
      </c>
      <c r="D12" s="70"/>
      <c r="E12" s="58">
        <v>1.11E-2</v>
      </c>
      <c r="F12" s="58">
        <v>1.24E-2</v>
      </c>
      <c r="G12" s="58">
        <v>1.6199999999999999E-2</v>
      </c>
      <c r="H12" s="58">
        <v>1.9599999999999999E-2</v>
      </c>
      <c r="I12" s="22"/>
      <c r="J12" s="52" t="s">
        <v>26</v>
      </c>
      <c r="K12" s="52"/>
    </row>
    <row r="13" spans="2:11" s="20" customFormat="1" ht="21" customHeight="1">
      <c r="B13" s="66"/>
      <c r="C13" s="70" t="s">
        <v>54</v>
      </c>
      <c r="D13" s="70"/>
      <c r="E13" s="58">
        <v>1.11E-2</v>
      </c>
      <c r="F13" s="58">
        <v>1.41E-2</v>
      </c>
      <c r="G13" s="58">
        <v>1.6799999999999999E-2</v>
      </c>
      <c r="H13" s="58">
        <v>1.9699999999999999E-2</v>
      </c>
      <c r="I13" s="22"/>
      <c r="J13" s="59" t="s">
        <v>27</v>
      </c>
      <c r="K13" s="52"/>
    </row>
    <row r="14" spans="2:11" ht="6" customHeight="1">
      <c r="B14" s="15"/>
      <c r="C14" s="16"/>
      <c r="D14" s="16"/>
      <c r="E14" s="16"/>
      <c r="F14" s="27"/>
      <c r="G14" s="27"/>
      <c r="H14" s="28"/>
      <c r="I14" s="16"/>
      <c r="J14" s="24"/>
      <c r="K14" s="24"/>
    </row>
    <row r="15" spans="2:11" ht="21" hidden="1" customHeight="1">
      <c r="B15" s="66" t="s">
        <v>13</v>
      </c>
      <c r="C15" s="31">
        <v>0.01</v>
      </c>
      <c r="D15" s="31"/>
      <c r="E15" s="32" t="s">
        <v>9</v>
      </c>
      <c r="F15" s="33" t="s">
        <v>8</v>
      </c>
      <c r="G15" s="33" t="s">
        <v>7</v>
      </c>
      <c r="H15" s="33" t="s">
        <v>6</v>
      </c>
      <c r="I15" s="16"/>
      <c r="J15" s="24"/>
      <c r="K15" s="24"/>
    </row>
    <row r="16" spans="2:11" ht="21" hidden="1" customHeight="1">
      <c r="B16" s="66"/>
      <c r="C16" s="69" t="str">
        <f>C11</f>
        <v>Dein Kreditinstitut #1</v>
      </c>
      <c r="D16" s="69"/>
      <c r="E16" s="43">
        <f>E11+$C$15</f>
        <v>2.1400000000000002E-2</v>
      </c>
      <c r="F16" s="43">
        <f t="shared" ref="F16:H16" si="0">F11+$C$15</f>
        <v>2.3E-2</v>
      </c>
      <c r="G16" s="43">
        <f t="shared" si="0"/>
        <v>2.5500000000000002E-2</v>
      </c>
      <c r="H16" s="43">
        <f t="shared" si="0"/>
        <v>2.86E-2</v>
      </c>
      <c r="I16" s="16"/>
      <c r="J16" s="24"/>
      <c r="K16" s="24"/>
    </row>
    <row r="17" spans="2:11" ht="21" hidden="1" customHeight="1">
      <c r="B17" s="66"/>
      <c r="C17" s="69" t="str">
        <f t="shared" ref="C17:C18" si="1">C12</f>
        <v>Dein Kreditinstitut #2</v>
      </c>
      <c r="D17" s="69"/>
      <c r="E17" s="43">
        <f t="shared" ref="E17:H17" si="2">E12+$C$15</f>
        <v>2.1100000000000001E-2</v>
      </c>
      <c r="F17" s="43">
        <f t="shared" si="2"/>
        <v>2.24E-2</v>
      </c>
      <c r="G17" s="43">
        <f t="shared" si="2"/>
        <v>2.6200000000000001E-2</v>
      </c>
      <c r="H17" s="43">
        <f t="shared" si="2"/>
        <v>2.9600000000000001E-2</v>
      </c>
      <c r="I17" s="16"/>
      <c r="J17" s="24"/>
      <c r="K17" s="24"/>
    </row>
    <row r="18" spans="2:11" ht="21" hidden="1" customHeight="1">
      <c r="B18" s="66"/>
      <c r="C18" s="69" t="str">
        <f t="shared" si="1"/>
        <v>Dein Kreditinstitut #3</v>
      </c>
      <c r="D18" s="69"/>
      <c r="E18" s="43">
        <f t="shared" ref="E18:H18" si="3">E13+$C$15</f>
        <v>2.1100000000000001E-2</v>
      </c>
      <c r="F18" s="43">
        <f t="shared" si="3"/>
        <v>2.41E-2</v>
      </c>
      <c r="G18" s="43">
        <f t="shared" si="3"/>
        <v>2.6799999999999997E-2</v>
      </c>
      <c r="H18" s="43">
        <f t="shared" si="3"/>
        <v>2.9699999999999997E-2</v>
      </c>
      <c r="I18" s="16"/>
      <c r="J18" s="24"/>
      <c r="K18" s="24"/>
    </row>
    <row r="19" spans="2:11" ht="21" hidden="1" customHeight="1">
      <c r="B19" s="15"/>
      <c r="C19" s="16"/>
      <c r="D19" s="16"/>
      <c r="E19" s="16"/>
      <c r="F19" s="27"/>
      <c r="G19" s="27"/>
      <c r="H19" s="28"/>
      <c r="I19" s="16"/>
      <c r="J19" s="24"/>
      <c r="K19" s="24"/>
    </row>
    <row r="20" spans="2:11" ht="21" hidden="1" customHeight="1">
      <c r="B20" s="66" t="s">
        <v>14</v>
      </c>
      <c r="C20" s="31">
        <v>-0.01</v>
      </c>
      <c r="D20" s="31"/>
      <c r="E20" s="32" t="s">
        <v>9</v>
      </c>
      <c r="F20" s="33" t="s">
        <v>8</v>
      </c>
      <c r="G20" s="33" t="s">
        <v>7</v>
      </c>
      <c r="H20" s="33" t="s">
        <v>6</v>
      </c>
      <c r="I20" s="16"/>
      <c r="J20" s="24"/>
      <c r="K20" s="24"/>
    </row>
    <row r="21" spans="2:11" ht="21" hidden="1" customHeight="1">
      <c r="B21" s="66"/>
      <c r="C21" s="69" t="str">
        <f>C16</f>
        <v>Dein Kreditinstitut #1</v>
      </c>
      <c r="D21" s="69"/>
      <c r="E21" s="43">
        <f>E11+$C$20</f>
        <v>1.4000000000000002E-3</v>
      </c>
      <c r="F21" s="43">
        <f t="shared" ref="F21:H21" si="4">F11+$C$20</f>
        <v>2.9999999999999992E-3</v>
      </c>
      <c r="G21" s="43">
        <f t="shared" si="4"/>
        <v>5.4999999999999997E-3</v>
      </c>
      <c r="H21" s="43">
        <f t="shared" si="4"/>
        <v>8.5999999999999983E-3</v>
      </c>
      <c r="I21" s="16"/>
      <c r="J21" s="24"/>
      <c r="K21" s="24"/>
    </row>
    <row r="22" spans="2:11" ht="21" hidden="1" customHeight="1">
      <c r="B22" s="66"/>
      <c r="C22" s="69" t="str">
        <f t="shared" ref="C22:C23" si="5">C17</f>
        <v>Dein Kreditinstitut #2</v>
      </c>
      <c r="D22" s="69"/>
      <c r="E22" s="43">
        <f t="shared" ref="E22:H22" si="6">E12+$C$20</f>
        <v>1.1000000000000003E-3</v>
      </c>
      <c r="F22" s="43">
        <f t="shared" si="6"/>
        <v>2.3999999999999994E-3</v>
      </c>
      <c r="G22" s="43">
        <f t="shared" si="6"/>
        <v>6.1999999999999989E-3</v>
      </c>
      <c r="H22" s="43">
        <f t="shared" si="6"/>
        <v>9.5999999999999992E-3</v>
      </c>
      <c r="I22" s="16"/>
      <c r="J22" s="24"/>
      <c r="K22" s="24"/>
    </row>
    <row r="23" spans="2:11" ht="21" hidden="1" customHeight="1">
      <c r="B23" s="66"/>
      <c r="C23" s="69" t="str">
        <f t="shared" si="5"/>
        <v>Dein Kreditinstitut #3</v>
      </c>
      <c r="D23" s="69"/>
      <c r="E23" s="43">
        <f t="shared" ref="E23:H23" si="7">E13+$C$20</f>
        <v>1.1000000000000003E-3</v>
      </c>
      <c r="F23" s="43">
        <f t="shared" si="7"/>
        <v>4.0999999999999995E-3</v>
      </c>
      <c r="G23" s="43">
        <f t="shared" si="7"/>
        <v>6.7999999999999988E-3</v>
      </c>
      <c r="H23" s="43">
        <f t="shared" si="7"/>
        <v>9.6999999999999986E-3</v>
      </c>
      <c r="I23" s="16"/>
      <c r="J23" s="24"/>
      <c r="K23" s="24"/>
    </row>
    <row r="24" spans="2:11" ht="21" hidden="1" customHeight="1">
      <c r="B24" s="15"/>
      <c r="C24" s="16"/>
      <c r="D24" s="16"/>
      <c r="E24" s="16"/>
      <c r="F24" s="27"/>
      <c r="G24" s="27"/>
      <c r="H24" s="28"/>
      <c r="I24" s="16"/>
      <c r="J24" s="24"/>
      <c r="K24" s="24"/>
    </row>
    <row r="25" spans="2:11" ht="21" hidden="1" customHeight="1">
      <c r="B25" s="66" t="s">
        <v>15</v>
      </c>
      <c r="C25" s="31"/>
      <c r="D25" s="31"/>
      <c r="E25" s="32" t="s">
        <v>9</v>
      </c>
      <c r="F25" s="33" t="s">
        <v>8</v>
      </c>
      <c r="G25" s="33" t="s">
        <v>7</v>
      </c>
      <c r="H25" s="33" t="s">
        <v>6</v>
      </c>
      <c r="I25" s="16"/>
      <c r="J25" s="24"/>
      <c r="K25" s="24"/>
    </row>
    <row r="26" spans="2:11" ht="21" hidden="1" customHeight="1">
      <c r="B26" s="66"/>
      <c r="C26" s="69" t="str">
        <f>C21</f>
        <v>Dein Kreditinstitut #1</v>
      </c>
      <c r="D26" s="69"/>
      <c r="E26" s="43">
        <f>E11+$H$31</f>
        <v>1.14E-2</v>
      </c>
      <c r="F26" s="43">
        <f>F11+$H$32</f>
        <v>1.2999999999999999E-2</v>
      </c>
      <c r="G26" s="43">
        <f>G11+$H$33</f>
        <v>1.55E-2</v>
      </c>
      <c r="H26" s="43">
        <v>1.7600000000000001E-2</v>
      </c>
      <c r="I26" s="16"/>
      <c r="J26" s="24"/>
      <c r="K26" s="24"/>
    </row>
    <row r="27" spans="2:11" ht="21" hidden="1" customHeight="1">
      <c r="B27" s="66"/>
      <c r="C27" s="69" t="str">
        <f t="shared" ref="C27:C28" si="8">C22</f>
        <v>Dein Kreditinstitut #2</v>
      </c>
      <c r="D27" s="69"/>
      <c r="E27" s="43">
        <f t="shared" ref="E27:E28" si="9">E12+$H$31</f>
        <v>1.11E-2</v>
      </c>
      <c r="F27" s="43">
        <f t="shared" ref="F27:F28" si="10">F12+$H$32</f>
        <v>1.24E-2</v>
      </c>
      <c r="G27" s="43">
        <f t="shared" ref="G27:G28" si="11">G12+$H$33</f>
        <v>1.6199999999999999E-2</v>
      </c>
      <c r="H27" s="43">
        <f>H12</f>
        <v>1.9599999999999999E-2</v>
      </c>
      <c r="I27" s="16"/>
      <c r="J27" s="24"/>
      <c r="K27" s="24"/>
    </row>
    <row r="28" spans="2:11" ht="21" hidden="1" customHeight="1">
      <c r="B28" s="66"/>
      <c r="C28" s="69" t="str">
        <f t="shared" si="8"/>
        <v>Dein Kreditinstitut #3</v>
      </c>
      <c r="D28" s="69"/>
      <c r="E28" s="43">
        <f t="shared" si="9"/>
        <v>1.11E-2</v>
      </c>
      <c r="F28" s="43">
        <f t="shared" si="10"/>
        <v>1.41E-2</v>
      </c>
      <c r="G28" s="43">
        <f t="shared" si="11"/>
        <v>1.6799999999999999E-2</v>
      </c>
      <c r="H28" s="43">
        <f>H13</f>
        <v>1.9699999999999999E-2</v>
      </c>
      <c r="I28" s="16"/>
      <c r="J28" s="24"/>
      <c r="K28" s="24"/>
    </row>
    <row r="29" spans="2:11" ht="7" customHeight="1">
      <c r="B29" s="15"/>
      <c r="C29" s="16"/>
      <c r="D29" s="16"/>
      <c r="E29" s="16"/>
      <c r="F29" s="27"/>
      <c r="G29" s="27"/>
      <c r="H29" s="28"/>
      <c r="I29" s="16"/>
      <c r="J29" s="24"/>
      <c r="K29" s="24"/>
    </row>
    <row r="30" spans="2:11" ht="18" customHeight="1">
      <c r="B30" s="66" t="s">
        <v>15</v>
      </c>
      <c r="C30" s="31"/>
      <c r="D30" s="31"/>
      <c r="E30" s="32"/>
      <c r="F30" s="33"/>
      <c r="G30" s="33"/>
      <c r="H30" s="33"/>
      <c r="I30" s="16"/>
      <c r="J30" s="24" t="s">
        <v>32</v>
      </c>
      <c r="K30" s="24"/>
    </row>
    <row r="31" spans="2:11" ht="21" customHeight="1">
      <c r="B31" s="66"/>
      <c r="C31" s="14" t="s">
        <v>34</v>
      </c>
      <c r="D31" s="14"/>
      <c r="E31" s="44">
        <v>40</v>
      </c>
      <c r="F31" s="45">
        <f>ROUND(E31/4000,100)</f>
        <v>0.01</v>
      </c>
      <c r="G31" s="29"/>
      <c r="H31" s="29">
        <f>-1%+F31</f>
        <v>0</v>
      </c>
      <c r="I31" s="16"/>
      <c r="J31" s="24" t="s">
        <v>37</v>
      </c>
      <c r="K31" s="24"/>
    </row>
    <row r="32" spans="2:11" ht="21" customHeight="1">
      <c r="B32" s="66"/>
      <c r="C32" s="14" t="s">
        <v>35</v>
      </c>
      <c r="D32" s="14"/>
      <c r="E32" s="44">
        <v>40</v>
      </c>
      <c r="F32" s="45">
        <f>ROUND(E32/4000,100)</f>
        <v>0.01</v>
      </c>
      <c r="G32" s="29"/>
      <c r="H32" s="29">
        <f t="shared" ref="H32:H33" si="12">-1%+F32</f>
        <v>0</v>
      </c>
      <c r="I32" s="16"/>
      <c r="J32" s="24" t="s">
        <v>38</v>
      </c>
      <c r="K32" s="24"/>
    </row>
    <row r="33" spans="2:11" ht="21" customHeight="1">
      <c r="B33" s="66"/>
      <c r="C33" s="14" t="s">
        <v>36</v>
      </c>
      <c r="D33" s="14"/>
      <c r="E33" s="44">
        <v>40</v>
      </c>
      <c r="F33" s="45">
        <f>ROUND(E33/4000,100)</f>
        <v>0.01</v>
      </c>
      <c r="G33" s="29"/>
      <c r="H33" s="29">
        <f t="shared" si="12"/>
        <v>0</v>
      </c>
      <c r="I33" s="16"/>
      <c r="J33" s="24" t="s">
        <v>39</v>
      </c>
      <c r="K33" s="24"/>
    </row>
    <row r="34" spans="2:11" ht="87" customHeight="1">
      <c r="B34" s="66"/>
      <c r="C34" s="14"/>
      <c r="D34" s="14"/>
      <c r="E34" s="44"/>
      <c r="F34" s="45"/>
      <c r="G34" s="29"/>
      <c r="H34" s="29"/>
      <c r="I34" s="16"/>
      <c r="J34" s="71" t="s">
        <v>45</v>
      </c>
      <c r="K34" s="71"/>
    </row>
    <row r="35" spans="2:11" ht="21" customHeight="1">
      <c r="B35" s="66"/>
      <c r="C35" s="14"/>
      <c r="D35" s="14"/>
      <c r="E35" s="44"/>
      <c r="F35" s="45"/>
      <c r="G35" s="29"/>
      <c r="H35" s="29"/>
      <c r="I35" s="16"/>
      <c r="J35" s="71"/>
      <c r="K35" s="71"/>
    </row>
    <row r="36" spans="2:11" ht="118" customHeight="1">
      <c r="B36" s="66"/>
      <c r="C36" s="14"/>
      <c r="D36" s="14"/>
      <c r="E36" s="44"/>
      <c r="F36" s="45"/>
      <c r="G36" s="29"/>
      <c r="H36" s="29"/>
      <c r="I36" s="16"/>
      <c r="J36" s="24"/>
      <c r="K36" s="24"/>
    </row>
    <row r="37" spans="2:11" ht="21" customHeight="1">
      <c r="B37" s="66"/>
      <c r="C37" s="14"/>
      <c r="D37" s="14"/>
      <c r="E37" s="44"/>
      <c r="F37" s="45"/>
      <c r="G37" s="29"/>
      <c r="H37" s="29"/>
      <c r="I37" s="16"/>
      <c r="J37" s="24"/>
      <c r="K37" s="24"/>
    </row>
    <row r="38" spans="2:11" ht="96" customHeight="1">
      <c r="B38" s="66"/>
      <c r="C38" s="14"/>
      <c r="D38" s="14"/>
      <c r="E38" s="44"/>
      <c r="F38" s="45"/>
      <c r="G38" s="29"/>
      <c r="H38" s="29"/>
      <c r="I38" s="16"/>
      <c r="J38" s="24"/>
      <c r="K38" s="24"/>
    </row>
    <row r="39" spans="2:11" ht="23.25" customHeight="1">
      <c r="C39" s="8"/>
      <c r="D39" s="8"/>
      <c r="E39" s="8"/>
      <c r="F39" s="4"/>
      <c r="G39" s="4"/>
      <c r="H39" s="5"/>
      <c r="I39" s="8"/>
      <c r="J39" s="11"/>
      <c r="K39" s="11"/>
    </row>
    <row r="40" spans="2:11" ht="21" customHeight="1">
      <c r="B40" s="6" t="s">
        <v>51</v>
      </c>
      <c r="C40" s="6"/>
      <c r="D40" s="6"/>
      <c r="E40" s="6"/>
      <c r="F40" s="63"/>
      <c r="G40" s="63"/>
      <c r="H40" s="63"/>
      <c r="I40" s="8"/>
      <c r="J40" s="62" t="s">
        <v>49</v>
      </c>
      <c r="K40" s="62"/>
    </row>
    <row r="41" spans="2:11" ht="10.5" customHeight="1">
      <c r="B41" s="7" t="s">
        <v>50</v>
      </c>
      <c r="C41" s="8"/>
      <c r="D41" s="8"/>
      <c r="E41" s="8"/>
      <c r="F41" s="4"/>
      <c r="G41" s="4"/>
      <c r="H41" s="5"/>
      <c r="I41" s="8"/>
      <c r="J41" s="11"/>
      <c r="K41" s="11"/>
    </row>
    <row r="42" spans="2:11" ht="21" hidden="1" customHeight="1">
      <c r="B42" s="68" t="s">
        <v>5</v>
      </c>
      <c r="C42" s="34"/>
      <c r="D42" s="34"/>
      <c r="E42" s="35" t="s">
        <v>9</v>
      </c>
      <c r="F42" s="36" t="s">
        <v>8</v>
      </c>
      <c r="G42" s="36" t="s">
        <v>7</v>
      </c>
      <c r="H42" s="36" t="s">
        <v>6</v>
      </c>
      <c r="I42" s="8"/>
      <c r="J42" s="11"/>
      <c r="K42" s="11"/>
    </row>
    <row r="43" spans="2:11" ht="21" hidden="1" customHeight="1">
      <c r="B43" s="68"/>
      <c r="C43" s="30" t="str">
        <f>C11</f>
        <v>Dein Kreditinstitut #1</v>
      </c>
      <c r="D43" s="30"/>
      <c r="E43" s="37">
        <f>$H$8*E11*3</f>
        <v>27360</v>
      </c>
      <c r="F43" s="37">
        <f>$H$8*F11*5</f>
        <v>52000</v>
      </c>
      <c r="G43" s="37">
        <f>$H$8*G11*7</f>
        <v>86800</v>
      </c>
      <c r="H43" s="37">
        <f>$H$8*H11*10</f>
        <v>148799.99999999997</v>
      </c>
      <c r="I43" s="8"/>
      <c r="J43" s="11"/>
      <c r="K43" s="11"/>
    </row>
    <row r="44" spans="2:11" ht="21" hidden="1" customHeight="1">
      <c r="B44" s="68"/>
      <c r="C44" s="30" t="str">
        <f t="shared" ref="C44:C45" si="13">C12</f>
        <v>Dein Kreditinstitut #2</v>
      </c>
      <c r="D44" s="30"/>
      <c r="E44" s="38">
        <f>$H$8*E12*3</f>
        <v>26640</v>
      </c>
      <c r="F44" s="38">
        <f>$H$8*F12*5</f>
        <v>49600</v>
      </c>
      <c r="G44" s="38">
        <f>$H$8*G12*7</f>
        <v>90720</v>
      </c>
      <c r="H44" s="38">
        <f>$H$8*H12*10</f>
        <v>156800</v>
      </c>
      <c r="I44" s="8"/>
      <c r="J44" s="11"/>
      <c r="K44" s="11"/>
    </row>
    <row r="45" spans="2:11" ht="21" hidden="1" customHeight="1">
      <c r="B45" s="68"/>
      <c r="C45" s="30" t="str">
        <f t="shared" si="13"/>
        <v>Dein Kreditinstitut #3</v>
      </c>
      <c r="D45" s="30"/>
      <c r="E45" s="39">
        <f>$H$8*E13*3</f>
        <v>26640</v>
      </c>
      <c r="F45" s="39">
        <f>$H$8*F13*5</f>
        <v>56400</v>
      </c>
      <c r="G45" s="39">
        <f>$H$8*G13*7</f>
        <v>94080</v>
      </c>
      <c r="H45" s="39">
        <f>$H$8*H13*10</f>
        <v>157599.99999999997</v>
      </c>
      <c r="I45" s="8"/>
      <c r="J45" s="11"/>
      <c r="K45" s="11"/>
    </row>
    <row r="46" spans="2:11" ht="21" hidden="1" customHeight="1">
      <c r="B46" s="15"/>
      <c r="C46" s="3"/>
      <c r="D46" s="3"/>
      <c r="E46" s="40"/>
      <c r="F46" s="40"/>
      <c r="G46" s="40"/>
      <c r="H46" s="40"/>
      <c r="I46" s="8"/>
      <c r="J46" s="11"/>
      <c r="K46" s="11"/>
    </row>
    <row r="47" spans="2:11" ht="21" hidden="1" customHeight="1">
      <c r="B47" s="68" t="s">
        <v>5</v>
      </c>
      <c r="C47" s="34"/>
      <c r="D47" s="34"/>
      <c r="E47" s="35" t="s">
        <v>9</v>
      </c>
      <c r="F47" s="36" t="s">
        <v>8</v>
      </c>
      <c r="G47" s="36" t="s">
        <v>7</v>
      </c>
      <c r="H47" s="36" t="s">
        <v>6</v>
      </c>
      <c r="I47" s="8"/>
      <c r="J47" s="11"/>
      <c r="K47" s="11"/>
    </row>
    <row r="48" spans="2:11" ht="21" hidden="1" customHeight="1">
      <c r="B48" s="68"/>
      <c r="C48" s="30" t="str">
        <f>C16</f>
        <v>Dein Kreditinstitut #1</v>
      </c>
      <c r="D48" s="30"/>
      <c r="E48" s="37">
        <f>$H$8*E16*3</f>
        <v>51360.000000000015</v>
      </c>
      <c r="F48" s="37">
        <f>$H$8*F16*5</f>
        <v>92000</v>
      </c>
      <c r="G48" s="37">
        <f>$H$8*G16*7</f>
        <v>142800</v>
      </c>
      <c r="H48" s="37">
        <f>$H$8*H16*10</f>
        <v>228800</v>
      </c>
      <c r="I48" s="8"/>
      <c r="J48" s="11"/>
      <c r="K48" s="11"/>
    </row>
    <row r="49" spans="2:11" ht="21" hidden="1" customHeight="1">
      <c r="B49" s="68"/>
      <c r="C49" s="30" t="str">
        <f t="shared" ref="C49" si="14">C17</f>
        <v>Dein Kreditinstitut #2</v>
      </c>
      <c r="D49" s="30"/>
      <c r="E49" s="38">
        <f>$H$8*E17*3</f>
        <v>50640</v>
      </c>
      <c r="F49" s="38">
        <f>$H$8*F17*5</f>
        <v>89600</v>
      </c>
      <c r="G49" s="38">
        <f>$H$8*G17*7</f>
        <v>146720</v>
      </c>
      <c r="H49" s="38">
        <f>$H$8*H17*10</f>
        <v>236800</v>
      </c>
      <c r="I49" s="8"/>
      <c r="J49" s="11"/>
      <c r="K49" s="11"/>
    </row>
    <row r="50" spans="2:11" ht="21" hidden="1" customHeight="1">
      <c r="B50" s="68"/>
      <c r="C50" s="30" t="str">
        <f t="shared" ref="C50" si="15">C18</f>
        <v>Dein Kreditinstitut #3</v>
      </c>
      <c r="D50" s="30"/>
      <c r="E50" s="39">
        <f>$H$8*E18*3</f>
        <v>50640</v>
      </c>
      <c r="F50" s="39">
        <f>$H$8*F18*5</f>
        <v>96400</v>
      </c>
      <c r="G50" s="39">
        <f>$H$8*G18*7</f>
        <v>150079.99999999997</v>
      </c>
      <c r="H50" s="39">
        <f>$H$8*H18*10</f>
        <v>237599.99999999997</v>
      </c>
      <c r="I50" s="8"/>
      <c r="J50" s="11"/>
      <c r="K50" s="11"/>
    </row>
    <row r="51" spans="2:11" ht="21" hidden="1" customHeight="1">
      <c r="B51" s="15"/>
      <c r="C51" s="3"/>
      <c r="D51" s="3"/>
      <c r="E51" s="40"/>
      <c r="F51" s="40"/>
      <c r="G51" s="40"/>
      <c r="H51" s="40"/>
      <c r="I51" s="8"/>
      <c r="J51" s="11"/>
      <c r="K51" s="11"/>
    </row>
    <row r="52" spans="2:11" ht="21" hidden="1" customHeight="1">
      <c r="B52" s="68" t="s">
        <v>5</v>
      </c>
      <c r="C52" s="34"/>
      <c r="D52" s="34"/>
      <c r="E52" s="35" t="s">
        <v>9</v>
      </c>
      <c r="F52" s="36" t="s">
        <v>8</v>
      </c>
      <c r="G52" s="36" t="s">
        <v>7</v>
      </c>
      <c r="H52" s="36" t="s">
        <v>6</v>
      </c>
      <c r="I52" s="8"/>
      <c r="J52" s="11"/>
      <c r="K52" s="11"/>
    </row>
    <row r="53" spans="2:11" ht="21" hidden="1" customHeight="1">
      <c r="B53" s="68"/>
      <c r="C53" s="30" t="str">
        <f>C21</f>
        <v>Dein Kreditinstitut #1</v>
      </c>
      <c r="D53" s="30"/>
      <c r="E53" s="37">
        <f>$H$8*E21*3</f>
        <v>3360.0000000000009</v>
      </c>
      <c r="F53" s="37">
        <f>$H$8*F21*5</f>
        <v>11999.999999999998</v>
      </c>
      <c r="G53" s="37">
        <f>$H$8*G21*7</f>
        <v>30800</v>
      </c>
      <c r="H53" s="37">
        <f>$H$8*H21*10</f>
        <v>68799.999999999985</v>
      </c>
      <c r="I53" s="8"/>
      <c r="J53" s="11"/>
      <c r="K53" s="11"/>
    </row>
    <row r="54" spans="2:11" ht="21" hidden="1" customHeight="1">
      <c r="B54" s="68"/>
      <c r="C54" s="30" t="str">
        <f t="shared" ref="C54" si="16">C22</f>
        <v>Dein Kreditinstitut #2</v>
      </c>
      <c r="D54" s="30"/>
      <c r="E54" s="38">
        <f>$H$8*E22*3</f>
        <v>2640.0000000000009</v>
      </c>
      <c r="F54" s="38">
        <f>$H$8*F22*5</f>
        <v>9599.9999999999982</v>
      </c>
      <c r="G54" s="38">
        <f>$H$8*G22*7</f>
        <v>34719.999999999993</v>
      </c>
      <c r="H54" s="38">
        <f>$H$8*H22*10</f>
        <v>76799.999999999985</v>
      </c>
      <c r="I54" s="8"/>
      <c r="J54" s="11"/>
      <c r="K54" s="11"/>
    </row>
    <row r="55" spans="2:11" ht="21" hidden="1" customHeight="1">
      <c r="B55" s="68"/>
      <c r="C55" s="30" t="str">
        <f t="shared" ref="C55" si="17">C23</f>
        <v>Dein Kreditinstitut #3</v>
      </c>
      <c r="D55" s="30"/>
      <c r="E55" s="39">
        <f>$H$8*E23*3</f>
        <v>2640.0000000000009</v>
      </c>
      <c r="F55" s="39">
        <f>$H$8*F23*5</f>
        <v>16399.999999999996</v>
      </c>
      <c r="G55" s="39">
        <f>$H$8*G23*7</f>
        <v>38079.999999999993</v>
      </c>
      <c r="H55" s="39">
        <f>$H$8*H23*10</f>
        <v>77599.999999999985</v>
      </c>
      <c r="I55" s="8"/>
      <c r="J55" s="11"/>
      <c r="K55" s="11"/>
    </row>
    <row r="56" spans="2:11" ht="21" hidden="1" customHeight="1">
      <c r="B56" s="15"/>
      <c r="C56" s="3"/>
      <c r="D56" s="3"/>
      <c r="E56" s="40"/>
      <c r="F56" s="40"/>
      <c r="G56" s="40"/>
      <c r="H56" s="40"/>
      <c r="I56" s="8"/>
      <c r="J56" s="11"/>
      <c r="K56" s="11"/>
    </row>
    <row r="57" spans="2:11" ht="21" hidden="1" customHeight="1">
      <c r="B57" s="68" t="s">
        <v>5</v>
      </c>
      <c r="C57" s="34"/>
      <c r="D57" s="34"/>
      <c r="E57" s="35" t="s">
        <v>9</v>
      </c>
      <c r="F57" s="36" t="s">
        <v>8</v>
      </c>
      <c r="G57" s="36" t="s">
        <v>7</v>
      </c>
      <c r="H57" s="36" t="s">
        <v>6</v>
      </c>
      <c r="I57" s="8"/>
      <c r="J57" s="11"/>
      <c r="K57" s="11"/>
    </row>
    <row r="58" spans="2:11" ht="21" hidden="1" customHeight="1">
      <c r="B58" s="68"/>
      <c r="C58" s="30" t="str">
        <f>C26</f>
        <v>Dein Kreditinstitut #1</v>
      </c>
      <c r="D58" s="30"/>
      <c r="E58" s="37">
        <f>$H$8*E26*3</f>
        <v>27360</v>
      </c>
      <c r="F58" s="37">
        <f>$H$8*F26*5</f>
        <v>52000</v>
      </c>
      <c r="G58" s="37">
        <f>$H$8*G26*7</f>
        <v>86800</v>
      </c>
      <c r="H58" s="37">
        <f>$H$8*H26*10</f>
        <v>140800</v>
      </c>
      <c r="I58" s="8"/>
      <c r="J58" s="11"/>
      <c r="K58" s="11"/>
    </row>
    <row r="59" spans="2:11" ht="21" hidden="1" customHeight="1">
      <c r="B59" s="68"/>
      <c r="C59" s="30" t="str">
        <f t="shared" ref="C59" si="18">C27</f>
        <v>Dein Kreditinstitut #2</v>
      </c>
      <c r="D59" s="30"/>
      <c r="E59" s="38">
        <f>$H$8*E27*3</f>
        <v>26640</v>
      </c>
      <c r="F59" s="38">
        <f>$H$8*F27*5</f>
        <v>49600</v>
      </c>
      <c r="G59" s="38">
        <f>$H$8*G27*7</f>
        <v>90720</v>
      </c>
      <c r="H59" s="38">
        <f>$H$8*H27*10</f>
        <v>156800</v>
      </c>
      <c r="I59" s="8"/>
      <c r="J59" s="11"/>
      <c r="K59" s="11"/>
    </row>
    <row r="60" spans="2:11" ht="21" hidden="1" customHeight="1">
      <c r="B60" s="68"/>
      <c r="C60" s="30" t="str">
        <f t="shared" ref="C60" si="19">C28</f>
        <v>Dein Kreditinstitut #3</v>
      </c>
      <c r="D60" s="30"/>
      <c r="E60" s="39">
        <f>$H$8*E28*3</f>
        <v>26640</v>
      </c>
      <c r="F60" s="39">
        <f>$H$8*F28*5</f>
        <v>56400</v>
      </c>
      <c r="G60" s="39">
        <f>$H$8*G28*7</f>
        <v>94080</v>
      </c>
      <c r="H60" s="39">
        <f>$H$8*H28*10</f>
        <v>157599.99999999997</v>
      </c>
      <c r="I60" s="8"/>
      <c r="J60" s="11"/>
      <c r="K60" s="11"/>
    </row>
    <row r="61" spans="2:11" ht="21" hidden="1" customHeight="1">
      <c r="B61" s="15"/>
      <c r="C61" s="3"/>
      <c r="D61" s="3"/>
      <c r="E61" s="40"/>
      <c r="F61" s="40"/>
      <c r="G61" s="40"/>
      <c r="H61" s="40"/>
      <c r="I61" s="8"/>
      <c r="J61" s="11"/>
      <c r="K61" s="11"/>
    </row>
    <row r="62" spans="2:11" ht="21" customHeight="1">
      <c r="B62" s="68" t="s">
        <v>20</v>
      </c>
      <c r="C62" s="6" t="s">
        <v>41</v>
      </c>
      <c r="D62" s="34"/>
      <c r="E62" s="41" t="s">
        <v>16</v>
      </c>
      <c r="F62" s="42" t="s">
        <v>17</v>
      </c>
      <c r="G62" s="42" t="s">
        <v>18</v>
      </c>
      <c r="H62" s="56" t="s">
        <v>19</v>
      </c>
      <c r="I62" s="8"/>
      <c r="J62" s="65" t="s">
        <v>28</v>
      </c>
      <c r="K62" s="65"/>
    </row>
    <row r="63" spans="2:11" ht="21" customHeight="1">
      <c r="B63" s="68"/>
      <c r="C63" s="64" t="str">
        <f>C11</f>
        <v>Dein Kreditinstitut #1</v>
      </c>
      <c r="D63" s="64"/>
      <c r="E63" s="46">
        <f>$E$43+G43</f>
        <v>114160</v>
      </c>
      <c r="F63" s="46">
        <f>$F$43+F43</f>
        <v>104000</v>
      </c>
      <c r="G63" s="46">
        <f>$G$43+E43</f>
        <v>114160</v>
      </c>
      <c r="H63" s="46">
        <f>$H$43</f>
        <v>148799.99999999997</v>
      </c>
      <c r="I63" s="8"/>
      <c r="J63" s="65"/>
      <c r="K63" s="65"/>
    </row>
    <row r="64" spans="2:11" ht="21" customHeight="1">
      <c r="B64" s="68"/>
      <c r="C64" s="64" t="str">
        <f>C12</f>
        <v>Dein Kreditinstitut #2</v>
      </c>
      <c r="D64" s="64"/>
      <c r="E64" s="46">
        <f>$E$44+G44</f>
        <v>117360</v>
      </c>
      <c r="F64" s="46">
        <f>$F$44+F44</f>
        <v>99200</v>
      </c>
      <c r="G64" s="46">
        <f>$G$44+E44</f>
        <v>117360</v>
      </c>
      <c r="H64" s="46">
        <f>$H$44</f>
        <v>156800</v>
      </c>
      <c r="I64" s="8"/>
      <c r="J64" s="65"/>
      <c r="K64" s="65"/>
    </row>
    <row r="65" spans="2:11" ht="21" customHeight="1">
      <c r="B65" s="68"/>
      <c r="C65" s="64" t="str">
        <f>C13</f>
        <v>Dein Kreditinstitut #3</v>
      </c>
      <c r="D65" s="64"/>
      <c r="E65" s="46">
        <f>$E$45+G45</f>
        <v>120720</v>
      </c>
      <c r="F65" s="46">
        <f>$F$45+F45</f>
        <v>112800</v>
      </c>
      <c r="G65" s="46">
        <f>$G$45+E45</f>
        <v>120720</v>
      </c>
      <c r="H65" s="46">
        <f>$H$45</f>
        <v>157599.99999999997</v>
      </c>
      <c r="I65" s="8"/>
      <c r="J65" s="65"/>
      <c r="K65" s="65"/>
    </row>
    <row r="66" spans="2:11" ht="10" customHeight="1">
      <c r="B66" s="68"/>
      <c r="C66" s="3"/>
      <c r="D66" s="3"/>
      <c r="E66" s="40"/>
      <c r="F66" s="40"/>
      <c r="G66" s="40"/>
      <c r="H66" s="40"/>
      <c r="I66" s="8"/>
      <c r="J66" s="24"/>
      <c r="K66" s="24"/>
    </row>
    <row r="67" spans="2:11" ht="21" customHeight="1">
      <c r="B67" s="68"/>
      <c r="C67" s="47" t="s">
        <v>23</v>
      </c>
      <c r="D67" s="47"/>
      <c r="E67" s="48">
        <f>MIN(E63:H65)</f>
        <v>99200</v>
      </c>
      <c r="F67" s="48">
        <f>MAX(E63:H65)</f>
        <v>157599.99999999997</v>
      </c>
      <c r="G67" s="49"/>
      <c r="H67" s="49">
        <f>F67-E67</f>
        <v>58399.999999999971</v>
      </c>
      <c r="I67" s="8"/>
      <c r="J67" s="24" t="str">
        <f>"Mit der grünen Strategie sparst Du gegenüber der roten Variante " &amp; H67 &amp; " Franken!"</f>
        <v>Mit der grünen Strategie sparst Du gegenüber der roten Variante 58400 Franken!</v>
      </c>
      <c r="K67" s="24"/>
    </row>
    <row r="68" spans="2:11" ht="21" customHeight="1">
      <c r="B68" s="15"/>
      <c r="C68" s="3"/>
      <c r="D68" s="3"/>
      <c r="E68" s="40"/>
      <c r="F68" s="40"/>
      <c r="G68" s="40"/>
      <c r="H68" s="40"/>
      <c r="I68" s="8"/>
      <c r="J68" s="24"/>
      <c r="K68" s="24"/>
    </row>
    <row r="69" spans="2:11" ht="21" customHeight="1">
      <c r="B69" s="68" t="s">
        <v>21</v>
      </c>
      <c r="C69" s="6" t="s">
        <v>42</v>
      </c>
      <c r="D69" s="34"/>
      <c r="E69" s="41" t="s">
        <v>16</v>
      </c>
      <c r="F69" s="42" t="s">
        <v>17</v>
      </c>
      <c r="G69" s="42" t="s">
        <v>18</v>
      </c>
      <c r="H69" s="56" t="s">
        <v>19</v>
      </c>
      <c r="I69" s="8"/>
      <c r="J69" s="65" t="s">
        <v>29</v>
      </c>
      <c r="K69" s="65"/>
    </row>
    <row r="70" spans="2:11" ht="21" customHeight="1">
      <c r="B70" s="68"/>
      <c r="C70" s="64" t="s">
        <v>12</v>
      </c>
      <c r="D70" s="64"/>
      <c r="E70" s="46">
        <f>$E$43+G48</f>
        <v>170160</v>
      </c>
      <c r="F70" s="46">
        <f>$F$43+F48</f>
        <v>144000</v>
      </c>
      <c r="G70" s="46">
        <f>$G$43+E48</f>
        <v>138160</v>
      </c>
      <c r="H70" s="46">
        <f>$H$43</f>
        <v>148799.99999999997</v>
      </c>
      <c r="I70" s="8"/>
      <c r="J70" s="65"/>
      <c r="K70" s="65"/>
    </row>
    <row r="71" spans="2:11" ht="21" customHeight="1">
      <c r="B71" s="68"/>
      <c r="C71" s="64" t="s">
        <v>10</v>
      </c>
      <c r="D71" s="64"/>
      <c r="E71" s="46">
        <f>$E$44+G49</f>
        <v>173360</v>
      </c>
      <c r="F71" s="46">
        <f>$F$44+F49</f>
        <v>139200</v>
      </c>
      <c r="G71" s="46">
        <f>$G$44+E49</f>
        <v>141360</v>
      </c>
      <c r="H71" s="46">
        <f>$H$44</f>
        <v>156800</v>
      </c>
      <c r="I71" s="8"/>
      <c r="J71" s="65"/>
      <c r="K71" s="65"/>
    </row>
    <row r="72" spans="2:11" ht="21" customHeight="1">
      <c r="B72" s="68"/>
      <c r="C72" s="64" t="s">
        <v>11</v>
      </c>
      <c r="D72" s="64"/>
      <c r="E72" s="46">
        <f>$E$45+G50</f>
        <v>176719.99999999997</v>
      </c>
      <c r="F72" s="46">
        <f>$F$45+F50</f>
        <v>152800</v>
      </c>
      <c r="G72" s="46">
        <f>$G$45+E50</f>
        <v>144720</v>
      </c>
      <c r="H72" s="46">
        <f>$H$45</f>
        <v>157599.99999999997</v>
      </c>
      <c r="I72" s="8"/>
      <c r="J72" s="65"/>
      <c r="K72" s="65"/>
    </row>
    <row r="73" spans="2:11" ht="10" customHeight="1">
      <c r="B73" s="68"/>
      <c r="C73" s="3"/>
      <c r="D73" s="3"/>
      <c r="E73" s="40"/>
      <c r="F73" s="40"/>
      <c r="G73" s="40"/>
      <c r="H73" s="40"/>
      <c r="I73" s="8"/>
      <c r="J73" s="24"/>
      <c r="K73" s="24"/>
    </row>
    <row r="74" spans="2:11" ht="21" customHeight="1">
      <c r="B74" s="68"/>
      <c r="C74" s="47" t="s">
        <v>23</v>
      </c>
      <c r="D74" s="47"/>
      <c r="E74" s="48">
        <f>MIN(E70:H72)</f>
        <v>138160</v>
      </c>
      <c r="F74" s="48">
        <f>MAX(E70:H72)</f>
        <v>176719.99999999997</v>
      </c>
      <c r="G74" s="49"/>
      <c r="H74" s="49">
        <f>F74-E74</f>
        <v>38559.999999999971</v>
      </c>
      <c r="I74" s="8"/>
      <c r="J74" s="24" t="str">
        <f>"Mit der grünen Strategie sparst Du gegenüber der roten Variante " &amp; H74 &amp; " Franken!"</f>
        <v>Mit der grünen Strategie sparst Du gegenüber der roten Variante 38560 Franken!</v>
      </c>
      <c r="K74" s="24"/>
    </row>
    <row r="75" spans="2:11" ht="21" customHeight="1">
      <c r="B75" s="15"/>
      <c r="C75" s="3"/>
      <c r="D75" s="3"/>
      <c r="E75" s="40"/>
      <c r="F75" s="40"/>
      <c r="G75" s="40"/>
      <c r="H75" s="40"/>
      <c r="I75" s="8"/>
      <c r="J75" s="24"/>
      <c r="K75" s="24"/>
    </row>
    <row r="76" spans="2:11" ht="21" customHeight="1">
      <c r="B76" s="68" t="s">
        <v>24</v>
      </c>
      <c r="C76" s="6" t="s">
        <v>43</v>
      </c>
      <c r="D76" s="34"/>
      <c r="E76" s="41" t="s">
        <v>16</v>
      </c>
      <c r="F76" s="42" t="s">
        <v>17</v>
      </c>
      <c r="G76" s="42" t="s">
        <v>18</v>
      </c>
      <c r="H76" s="56" t="s">
        <v>19</v>
      </c>
      <c r="I76" s="8"/>
      <c r="J76" s="65" t="s">
        <v>30</v>
      </c>
      <c r="K76" s="65"/>
    </row>
    <row r="77" spans="2:11" ht="21" customHeight="1">
      <c r="B77" s="68"/>
      <c r="C77" s="64" t="s">
        <v>12</v>
      </c>
      <c r="D77" s="64"/>
      <c r="E77" s="46">
        <f>$E$43+G53</f>
        <v>58160</v>
      </c>
      <c r="F77" s="46">
        <f>$F$43+F53</f>
        <v>64000</v>
      </c>
      <c r="G77" s="46">
        <f>$G$43+E53</f>
        <v>90160</v>
      </c>
      <c r="H77" s="46">
        <f>$H$43</f>
        <v>148799.99999999997</v>
      </c>
      <c r="I77" s="8"/>
      <c r="J77" s="65"/>
      <c r="K77" s="65"/>
    </row>
    <row r="78" spans="2:11" ht="21" customHeight="1">
      <c r="B78" s="68"/>
      <c r="C78" s="64" t="s">
        <v>10</v>
      </c>
      <c r="D78" s="64"/>
      <c r="E78" s="46">
        <f>$E$44+G54</f>
        <v>61359.999999999993</v>
      </c>
      <c r="F78" s="46">
        <f>$F$44+F54</f>
        <v>59200</v>
      </c>
      <c r="G78" s="46">
        <f>$G$44+E54</f>
        <v>93360</v>
      </c>
      <c r="H78" s="46">
        <f>$H$44</f>
        <v>156800</v>
      </c>
      <c r="I78" s="8"/>
      <c r="J78" s="65"/>
      <c r="K78" s="65"/>
    </row>
    <row r="79" spans="2:11" ht="21" customHeight="1">
      <c r="B79" s="68"/>
      <c r="C79" s="64" t="s">
        <v>11</v>
      </c>
      <c r="D79" s="64"/>
      <c r="E79" s="46">
        <f>$E$45+G55</f>
        <v>64719.999999999993</v>
      </c>
      <c r="F79" s="46">
        <f>$F$45+F55</f>
        <v>72800</v>
      </c>
      <c r="G79" s="46">
        <f>$G$45+E55</f>
        <v>96720</v>
      </c>
      <c r="H79" s="46">
        <f>$H$45</f>
        <v>157599.99999999997</v>
      </c>
      <c r="I79" s="8"/>
      <c r="J79" s="65"/>
      <c r="K79" s="65"/>
    </row>
    <row r="80" spans="2:11" ht="10" customHeight="1">
      <c r="B80" s="68"/>
      <c r="C80" s="3"/>
      <c r="D80" s="3"/>
      <c r="E80" s="40"/>
      <c r="F80" s="40"/>
      <c r="G80" s="40"/>
      <c r="H80" s="40"/>
      <c r="I80" s="8"/>
      <c r="J80" s="24"/>
      <c r="K80" s="24"/>
    </row>
    <row r="81" spans="2:15" ht="21" customHeight="1">
      <c r="B81" s="68"/>
      <c r="C81" s="47" t="s">
        <v>23</v>
      </c>
      <c r="D81" s="47"/>
      <c r="E81" s="48">
        <f>MIN(E77:H79)</f>
        <v>58160</v>
      </c>
      <c r="F81" s="48">
        <f>MAX(E77:H79)</f>
        <v>157599.99999999997</v>
      </c>
      <c r="G81" s="49"/>
      <c r="H81" s="49">
        <f>F81-E81</f>
        <v>99439.999999999971</v>
      </c>
      <c r="I81" s="8"/>
      <c r="J81" s="24" t="str">
        <f>"Mit der grünen Strategie sparst Du gegenüber der roten Variante " &amp; H81 &amp; " Franken!"</f>
        <v>Mit der grünen Strategie sparst Du gegenüber der roten Variante 99440 Franken!</v>
      </c>
      <c r="K81" s="24"/>
    </row>
    <row r="82" spans="2:15" ht="21" customHeight="1">
      <c r="B82" s="15"/>
      <c r="C82" s="3"/>
      <c r="D82" s="3"/>
      <c r="E82" s="40"/>
      <c r="F82" s="40"/>
      <c r="G82" s="40"/>
      <c r="H82" s="40"/>
      <c r="I82" s="8"/>
      <c r="J82" s="24"/>
      <c r="K82" s="24"/>
    </row>
    <row r="83" spans="2:15" ht="21" customHeight="1">
      <c r="B83" s="68" t="s">
        <v>40</v>
      </c>
      <c r="C83" s="6" t="s">
        <v>44</v>
      </c>
      <c r="D83" s="34"/>
      <c r="E83" s="41" t="s">
        <v>16</v>
      </c>
      <c r="F83" s="42" t="s">
        <v>17</v>
      </c>
      <c r="G83" s="42" t="s">
        <v>18</v>
      </c>
      <c r="H83" s="56" t="s">
        <v>19</v>
      </c>
      <c r="I83" s="8"/>
      <c r="J83" s="65" t="s">
        <v>31</v>
      </c>
      <c r="K83" s="65"/>
    </row>
    <row r="84" spans="2:15" ht="21" customHeight="1">
      <c r="B84" s="68"/>
      <c r="C84" s="64" t="s">
        <v>12</v>
      </c>
      <c r="D84" s="64"/>
      <c r="E84" s="46">
        <f>$E$43+G58</f>
        <v>114160</v>
      </c>
      <c r="F84" s="46">
        <f>$F$43+F58</f>
        <v>104000</v>
      </c>
      <c r="G84" s="46">
        <f>$G$43+E58</f>
        <v>114160</v>
      </c>
      <c r="H84" s="46">
        <f>$H$43</f>
        <v>148799.99999999997</v>
      </c>
      <c r="I84" s="8"/>
      <c r="J84" s="65"/>
      <c r="K84" s="65"/>
    </row>
    <row r="85" spans="2:15" ht="21" customHeight="1">
      <c r="B85" s="68"/>
      <c r="C85" s="64" t="s">
        <v>10</v>
      </c>
      <c r="D85" s="64"/>
      <c r="E85" s="46">
        <f>$E$44+G59</f>
        <v>117360</v>
      </c>
      <c r="F85" s="46">
        <f>$F$44+F59</f>
        <v>99200</v>
      </c>
      <c r="G85" s="46">
        <f>$G$44+E59</f>
        <v>117360</v>
      </c>
      <c r="H85" s="46">
        <f>$H$44</f>
        <v>156800</v>
      </c>
      <c r="I85" s="8"/>
      <c r="J85" s="65"/>
      <c r="K85" s="65"/>
    </row>
    <row r="86" spans="2:15" ht="21" customHeight="1">
      <c r="B86" s="68"/>
      <c r="C86" s="64" t="s">
        <v>11</v>
      </c>
      <c r="D86" s="64"/>
      <c r="E86" s="46">
        <f>$E$45+G60</f>
        <v>120720</v>
      </c>
      <c r="F86" s="46">
        <f>$F$45+F60</f>
        <v>112800</v>
      </c>
      <c r="G86" s="46">
        <f>$G$45+E60</f>
        <v>120720</v>
      </c>
      <c r="H86" s="46">
        <f>$H$45</f>
        <v>157599.99999999997</v>
      </c>
      <c r="I86" s="8"/>
      <c r="J86" s="65"/>
      <c r="K86" s="65"/>
    </row>
    <row r="87" spans="2:15" ht="10" customHeight="1">
      <c r="B87" s="68"/>
      <c r="C87" s="3"/>
      <c r="D87" s="3"/>
      <c r="E87" s="40"/>
      <c r="F87" s="40"/>
      <c r="G87" s="40"/>
      <c r="H87" s="40"/>
      <c r="I87" s="8"/>
      <c r="J87" s="24"/>
      <c r="K87" s="24"/>
    </row>
    <row r="88" spans="2:15" ht="21" customHeight="1">
      <c r="B88" s="68"/>
      <c r="C88" s="47" t="s">
        <v>23</v>
      </c>
      <c r="D88" s="47"/>
      <c r="E88" s="48">
        <f>MIN(E84:H86)</f>
        <v>99200</v>
      </c>
      <c r="F88" s="48">
        <f>MAX(E84:H86)</f>
        <v>157599.99999999997</v>
      </c>
      <c r="G88" s="49"/>
      <c r="H88" s="49">
        <f>F88-E88</f>
        <v>58399.999999999971</v>
      </c>
      <c r="I88" s="8"/>
      <c r="J88" s="24" t="str">
        <f>"Mit der grünen Strategie sparst Du gegenüber der roten Variante " &amp; H88 &amp; " Franken!"</f>
        <v>Mit der grünen Strategie sparst Du gegenüber der roten Variante 58400 Franken!</v>
      </c>
      <c r="K88" s="24"/>
    </row>
    <row r="89" spans="2:15" ht="24" customHeight="1">
      <c r="B89" s="11"/>
      <c r="C89" s="11"/>
      <c r="D89" s="11"/>
      <c r="E89" s="11"/>
      <c r="F89" s="11"/>
      <c r="G89" s="11"/>
      <c r="H89" s="11"/>
    </row>
    <row r="90" spans="2:15" ht="21" customHeight="1">
      <c r="B90" s="23" t="s">
        <v>3</v>
      </c>
      <c r="C90" s="23"/>
      <c r="D90" s="23"/>
      <c r="E90" s="23"/>
      <c r="F90" s="61"/>
      <c r="G90" s="61"/>
      <c r="H90" s="61"/>
      <c r="I90" s="61"/>
      <c r="J90" s="61"/>
      <c r="K90" s="61"/>
    </row>
    <row r="91" spans="2:15" ht="10.5" customHeight="1">
      <c r="C91" s="12"/>
      <c r="D91" s="9"/>
      <c r="E91" s="9"/>
      <c r="F91" s="10"/>
      <c r="G91" s="10"/>
      <c r="H91" s="11"/>
    </row>
    <row r="92" spans="2:15" ht="62.25" customHeight="1">
      <c r="B92" s="67" t="s">
        <v>0</v>
      </c>
      <c r="C92" s="60" t="s">
        <v>1</v>
      </c>
      <c r="D92" s="60"/>
      <c r="E92" s="60"/>
      <c r="F92" s="60"/>
      <c r="G92" s="60"/>
      <c r="H92" s="60"/>
      <c r="I92" s="60"/>
      <c r="J92" s="60"/>
      <c r="K92" s="60"/>
    </row>
    <row r="93" spans="2:15" ht="66.75" customHeight="1">
      <c r="B93" s="67"/>
      <c r="C93" s="60"/>
      <c r="D93" s="60"/>
      <c r="E93" s="60"/>
      <c r="F93" s="60"/>
      <c r="G93" s="60"/>
      <c r="H93" s="60"/>
      <c r="I93" s="60"/>
      <c r="J93" s="60"/>
      <c r="K93" s="60"/>
    </row>
    <row r="94" spans="2:15" ht="158" customHeight="1">
      <c r="B94" s="67"/>
      <c r="C94" s="60"/>
      <c r="D94" s="60"/>
      <c r="E94" s="60"/>
      <c r="F94" s="60"/>
      <c r="G94" s="60"/>
      <c r="H94" s="60"/>
      <c r="I94" s="60"/>
      <c r="J94" s="60"/>
      <c r="K94" s="60"/>
    </row>
    <row r="95" spans="2:15" ht="23" customHeight="1">
      <c r="B95" s="11"/>
      <c r="C95" s="11"/>
      <c r="D95" s="11"/>
      <c r="E95" s="11"/>
      <c r="F95" s="11"/>
      <c r="G95" s="11"/>
      <c r="H95" s="11"/>
    </row>
    <row r="96" spans="2:15" ht="15.75" customHeight="1">
      <c r="B96" s="51" t="s">
        <v>2</v>
      </c>
      <c r="C96" s="51"/>
      <c r="D96" s="51"/>
      <c r="E96" s="51"/>
      <c r="F96" s="51"/>
      <c r="G96" s="51"/>
      <c r="H96" s="51"/>
      <c r="K96" s="51">
        <f ca="1">TODAY()</f>
        <v>42107</v>
      </c>
      <c r="L96" s="51"/>
      <c r="M96" s="51"/>
      <c r="N96" s="51"/>
      <c r="O96" s="51"/>
    </row>
    <row r="97" spans="2:8" ht="8" customHeight="1">
      <c r="B97" s="24"/>
      <c r="C97" s="25"/>
      <c r="D97" s="25"/>
      <c r="E97" s="25"/>
      <c r="F97" s="25"/>
      <c r="G97" s="25"/>
      <c r="H97" s="25"/>
    </row>
    <row r="98" spans="2:8" ht="15.75" customHeight="1">
      <c r="B98" s="11"/>
    </row>
    <row r="99" spans="2:8" ht="15.75" customHeight="1">
      <c r="B99" s="11"/>
    </row>
    <row r="100" spans="2:8" ht="15.75" customHeight="1">
      <c r="B100" s="11"/>
    </row>
    <row r="101" spans="2:8" ht="15.75" customHeight="1">
      <c r="B101" s="11"/>
    </row>
    <row r="102" spans="2:8" ht="15.75" customHeight="1">
      <c r="B102" s="11"/>
    </row>
  </sheetData>
  <sheetProtection password="CDB5" sheet="1" objects="1" scenarios="1" selectLockedCells="1"/>
  <mergeCells count="49">
    <mergeCell ref="B2:H3"/>
    <mergeCell ref="B83:B88"/>
    <mergeCell ref="B76:B81"/>
    <mergeCell ref="B69:B74"/>
    <mergeCell ref="B62:B67"/>
    <mergeCell ref="C63:D63"/>
    <mergeCell ref="C64:D64"/>
    <mergeCell ref="C65:D65"/>
    <mergeCell ref="C70:D70"/>
    <mergeCell ref="C71:D71"/>
    <mergeCell ref="C72:D72"/>
    <mergeCell ref="C77:D77"/>
    <mergeCell ref="C78:D78"/>
    <mergeCell ref="C79:D79"/>
    <mergeCell ref="C84:D84"/>
    <mergeCell ref="C85:D85"/>
    <mergeCell ref="C16:D16"/>
    <mergeCell ref="J62:K65"/>
    <mergeCell ref="J6:K6"/>
    <mergeCell ref="C11:D11"/>
    <mergeCell ref="C12:D12"/>
    <mergeCell ref="C13:D13"/>
    <mergeCell ref="C17:D17"/>
    <mergeCell ref="C18:D18"/>
    <mergeCell ref="C21:D21"/>
    <mergeCell ref="C22:D22"/>
    <mergeCell ref="C23:D23"/>
    <mergeCell ref="C26:D26"/>
    <mergeCell ref="C27:D27"/>
    <mergeCell ref="C28:D28"/>
    <mergeCell ref="J34:K35"/>
    <mergeCell ref="B10:B13"/>
    <mergeCell ref="B92:B94"/>
    <mergeCell ref="B15:B18"/>
    <mergeCell ref="B20:B23"/>
    <mergeCell ref="B42:B45"/>
    <mergeCell ref="B47:B50"/>
    <mergeCell ref="B52:B55"/>
    <mergeCell ref="B57:B60"/>
    <mergeCell ref="B25:B28"/>
    <mergeCell ref="B30:B38"/>
    <mergeCell ref="C92:K94"/>
    <mergeCell ref="F90:K90"/>
    <mergeCell ref="J40:K40"/>
    <mergeCell ref="F40:H40"/>
    <mergeCell ref="C86:D86"/>
    <mergeCell ref="J69:K72"/>
    <mergeCell ref="J76:K79"/>
    <mergeCell ref="J83:K86"/>
  </mergeCells>
  <phoneticPr fontId="2" type="noConversion"/>
  <conditionalFormatting sqref="E63:H66">
    <cfRule type="top10" dxfId="7" priority="9" rank="1"/>
    <cfRule type="top10" dxfId="6" priority="10" bottom="1" rank="1"/>
  </conditionalFormatting>
  <conditionalFormatting sqref="E70:H73">
    <cfRule type="top10" dxfId="5" priority="7" rank="1"/>
    <cfRule type="top10" dxfId="4" priority="8" bottom="1" rank="1"/>
  </conditionalFormatting>
  <conditionalFormatting sqref="E77:H80">
    <cfRule type="top10" dxfId="3" priority="5" rank="1"/>
    <cfRule type="top10" dxfId="2" priority="6" bottom="1" rank="1"/>
  </conditionalFormatting>
  <conditionalFormatting sqref="E84:H87">
    <cfRule type="top10" dxfId="1" priority="1" rank="1"/>
    <cfRule type="top10" dxfId="0" priority="2" bottom="1" rank="1"/>
  </conditionalFormatting>
  <hyperlinks>
    <hyperlink ref="J13" r:id="rId1"/>
  </hyperlinks>
  <printOptions horizontalCentered="1" verticalCentered="1"/>
  <pageMargins left="0.51181102362204722" right="0.51181102362204722" top="0.74803149606299213" bottom="0.74803149606299213" header="0.31496062992125984" footer="0.31496062992125984"/>
  <pageSetup paperSize="9" scale="50" orientation="portrait" horizontalDpi="1200" verticalDpi="1200"/>
  <headerFooter alignWithMargins="0"/>
  <ignoredErrors>
    <ignoredError sqref="H39:H41 H9 F9 F39:F4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63" r:id="rId4" name="Scroll Bar 43">
              <controlPr locked="0" defaultSize="0" autoPict="0">
                <anchor moveWithCells="1">
                  <from>
                    <xdr:col>3</xdr:col>
                    <xdr:colOff>2463800</xdr:colOff>
                    <xdr:row>30</xdr:row>
                    <xdr:rowOff>50800</xdr:rowOff>
                  </from>
                  <to>
                    <xdr:col>6</xdr:col>
                    <xdr:colOff>749300</xdr:colOff>
                    <xdr:row>30</xdr:row>
                    <xdr:rowOff>241300</xdr:rowOff>
                  </to>
                </anchor>
              </controlPr>
            </control>
          </mc:Choice>
          <mc:Fallback/>
        </mc:AlternateContent>
        <mc:AlternateContent xmlns:mc="http://schemas.openxmlformats.org/markup-compatibility/2006">
          <mc:Choice Requires="x14">
            <control shapeId="5164" r:id="rId5" name="Scroll Bar 44">
              <controlPr locked="0" defaultSize="0" autoPict="0">
                <anchor moveWithCells="1">
                  <from>
                    <xdr:col>3</xdr:col>
                    <xdr:colOff>2463800</xdr:colOff>
                    <xdr:row>31</xdr:row>
                    <xdr:rowOff>38100</xdr:rowOff>
                  </from>
                  <to>
                    <xdr:col>6</xdr:col>
                    <xdr:colOff>736600</xdr:colOff>
                    <xdr:row>31</xdr:row>
                    <xdr:rowOff>228600</xdr:rowOff>
                  </to>
                </anchor>
              </controlPr>
            </control>
          </mc:Choice>
          <mc:Fallback/>
        </mc:AlternateContent>
        <mc:AlternateContent xmlns:mc="http://schemas.openxmlformats.org/markup-compatibility/2006">
          <mc:Choice Requires="x14">
            <control shapeId="5165" r:id="rId6" name="Scroll Bar 45">
              <controlPr locked="0" defaultSize="0" autoPict="0">
                <anchor moveWithCells="1">
                  <from>
                    <xdr:col>3</xdr:col>
                    <xdr:colOff>2463800</xdr:colOff>
                    <xdr:row>32</xdr:row>
                    <xdr:rowOff>25400</xdr:rowOff>
                  </from>
                  <to>
                    <xdr:col>6</xdr:col>
                    <xdr:colOff>749300</xdr:colOff>
                    <xdr:row>32</xdr:row>
                    <xdr:rowOff>215900</xdr:rowOff>
                  </to>
                </anchor>
              </controlPr>
            </control>
          </mc:Choice>
          <mc:Fallback/>
        </mc:AlternateContent>
        <mc:AlternateContent xmlns:mc="http://schemas.openxmlformats.org/markup-compatibility/2006">
          <mc:Choice Requires="x14">
            <control shapeId="5145" r:id="rId7" name="Scroll Bar 25">
              <controlPr locked="0" defaultSize="0" autoPict="0">
                <anchor moveWithCells="1">
                  <from>
                    <xdr:col>3</xdr:col>
                    <xdr:colOff>2489200</xdr:colOff>
                    <xdr:row>7</xdr:row>
                    <xdr:rowOff>38100</xdr:rowOff>
                  </from>
                  <to>
                    <xdr:col>6</xdr:col>
                    <xdr:colOff>762000</xdr:colOff>
                    <xdr:row>7</xdr:row>
                    <xdr:rowOff>228600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8:G51"/>
  <sheetViews>
    <sheetView workbookViewId="0">
      <selection activeCell="K58" sqref="K58"/>
    </sheetView>
  </sheetViews>
  <sheetFormatPr baseColWidth="10" defaultRowHeight="10" x14ac:dyDescent="0"/>
  <sheetData>
    <row r="48" spans="5:7">
      <c r="E48" t="str">
        <f>'Etappe 4'!E25:F25</f>
        <v>3 Jahre</v>
      </c>
      <c r="F48" t="str">
        <f>'Etappe 4'!F25:G25</f>
        <v>5 Jahre</v>
      </c>
      <c r="G48" t="str">
        <f>'Etappe 4'!G25:H25</f>
        <v>7 Jahre</v>
      </c>
    </row>
    <row r="49" spans="3:7">
      <c r="C49" t="str">
        <f>'Etappe 4'!C26:D26</f>
        <v>Dein Kreditinstitut #1</v>
      </c>
      <c r="E49" s="50">
        <f>'Etappe 4'!E26:F26</f>
        <v>1.14E-2</v>
      </c>
      <c r="F49" s="50">
        <f>'Etappe 4'!F26:G26</f>
        <v>1.2999999999999999E-2</v>
      </c>
      <c r="G49" s="50">
        <f>'Etappe 4'!G26:H26</f>
        <v>1.55E-2</v>
      </c>
    </row>
    <row r="50" spans="3:7">
      <c r="C50" t="str">
        <f>'Etappe 4'!C27:D27</f>
        <v>Dein Kreditinstitut #2</v>
      </c>
      <c r="E50" s="50">
        <f>'Etappe 4'!E27:F27</f>
        <v>1.11E-2</v>
      </c>
      <c r="F50" s="50">
        <f>'Etappe 4'!F27:G27</f>
        <v>1.24E-2</v>
      </c>
      <c r="G50" s="50">
        <f>'Etappe 4'!G27:H27</f>
        <v>1.6199999999999999E-2</v>
      </c>
    </row>
    <row r="51" spans="3:7">
      <c r="C51" t="str">
        <f>'Etappe 4'!C28:D28</f>
        <v>Dein Kreditinstitut #3</v>
      </c>
      <c r="E51" s="50">
        <f>'Etappe 4'!E28:F28</f>
        <v>1.11E-2</v>
      </c>
      <c r="F51" s="50">
        <f>'Etappe 4'!F28:G28</f>
        <v>1.41E-2</v>
      </c>
      <c r="G51" s="50">
        <f>'Etappe 4'!G28:H28</f>
        <v>1.6799999999999999E-2</v>
      </c>
    </row>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Etappe 4</vt:lpstr>
      <vt:lpstr>Blatt1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Etappe 1: Der Anti-Fragilitäts-Test</dc:title>
  <dc:creator/>
  <dc:description>Das Tool zur 1. Etappe dient als Standortbestimmung Deiner jetzigen Hypothekar-Situation.</dc:description>
  <cp:lastModifiedBy/>
  <cp:lastPrinted>2015-02-03T19:27:34Z</cp:lastPrinted>
  <dcterms:created xsi:type="dcterms:W3CDTF">2004-05-19T05:23:44Z</dcterms:created>
  <dcterms:modified xsi:type="dcterms:W3CDTF">2015-04-13T16:09:38Z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710200042</vt:i4>
  </property>
  <property fmtid="{D5CDD505-2E9C-101B-9397-08002B2CF9AE}" pid="3" name="_NewReviewCycle">
    <vt:lpwstr/>
  </property>
  <property fmtid="{D5CDD505-2E9C-101B-9397-08002B2CF9AE}" pid="4" name="_PreviousAdHocReviewCycleID">
    <vt:i4>-965295113</vt:i4>
  </property>
</Properties>
</file>